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RUPPE\FG_intern\FG_3\Wasserchemische_Gesellschaft_6200\Publikationen\01_Deutsche_Einheitsverfahren_DEV\Excel-Arbeitsblaetter\"/>
    </mc:Choice>
  </mc:AlternateContent>
  <xr:revisionPtr revIDLastSave="0" documentId="8_{DFB91A32-BDF8-402C-8447-93FEEB9D54BD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Daten" sheetId="1" r:id="rId1"/>
    <sheet name="Formblatt1" sheetId="4" r:id="rId2"/>
    <sheet name="inter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3" l="1"/>
  <c r="B8" i="4" l="1"/>
  <c r="B7" i="4"/>
  <c r="B6" i="4"/>
  <c r="B5" i="4"/>
  <c r="B4" i="4"/>
  <c r="B12" i="4"/>
  <c r="A18" i="4" l="1"/>
  <c r="A17" i="4"/>
  <c r="C23" i="1" l="1"/>
  <c r="C22" i="1"/>
  <c r="C21" i="1"/>
  <c r="C20" i="1"/>
  <c r="C16" i="1"/>
  <c r="C15" i="1"/>
  <c r="B21" i="4"/>
  <c r="B16" i="4"/>
  <c r="C19" i="1" l="1"/>
  <c r="E37" i="3" l="1"/>
  <c r="C12" i="4" l="1"/>
  <c r="B11" i="4"/>
  <c r="B10" i="4"/>
  <c r="A7" i="3" l="1"/>
  <c r="B14" i="4" l="1"/>
  <c r="B15" i="4"/>
  <c r="A21" i="4" l="1"/>
  <c r="D11" i="3"/>
  <c r="B13" i="4"/>
  <c r="D17" i="4" l="1"/>
  <c r="D18" i="4"/>
  <c r="B18" i="4" s="1"/>
  <c r="C16" i="4"/>
  <c r="C19" i="4"/>
  <c r="C18" i="4"/>
  <c r="C17" i="4"/>
  <c r="B23" i="4"/>
  <c r="B24" i="4"/>
  <c r="C23" i="4"/>
  <c r="C24" i="4"/>
  <c r="C21" i="4"/>
  <c r="B27" i="4" l="1"/>
  <c r="B26" i="4"/>
  <c r="B17" i="4"/>
  <c r="D19" i="4"/>
  <c r="B19" i="4" s="1"/>
  <c r="B20" i="4" s="1"/>
  <c r="B22" i="4" l="1"/>
  <c r="B28" i="4" s="1"/>
</calcChain>
</file>

<file path=xl/sharedStrings.xml><?xml version="1.0" encoding="utf-8"?>
<sst xmlns="http://schemas.openxmlformats.org/spreadsheetml/2006/main" count="80" uniqueCount="70">
  <si>
    <t>Analysenmethode</t>
  </si>
  <si>
    <t>Analyt</t>
  </si>
  <si>
    <t>Anzahl der Bestimmungen</t>
  </si>
  <si>
    <t>Prüfung auf Einhaltung</t>
  </si>
  <si>
    <t>Kriterium für Konformität</t>
  </si>
  <si>
    <t>Vorgegebener Grenzwert</t>
  </si>
  <si>
    <t>Anzahl der Bestimmungen n=</t>
  </si>
  <si>
    <t>eines oberen Grenzwertes</t>
  </si>
  <si>
    <t>Analysenmethode:</t>
  </si>
  <si>
    <t>Analyt:</t>
  </si>
  <si>
    <t>Einheit:</t>
  </si>
  <si>
    <t>Prüfung auf Einhaltung:</t>
  </si>
  <si>
    <t>Kriterium für Konformität:</t>
  </si>
  <si>
    <t>Vorgegebener Grenzwert:</t>
  </si>
  <si>
    <t>g=z1-a * u/Wurzel(n)</t>
  </si>
  <si>
    <t>Konformitätszone</t>
  </si>
  <si>
    <t>Beurteilung:</t>
  </si>
  <si>
    <t>Ausgangsdaten für die Grenzwertprüfung</t>
  </si>
  <si>
    <r>
      <t xml:space="preserve">Gemessene Grenzwertunterschreitung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X</t>
    </r>
    <r>
      <rPr>
        <vertAlign val="superscript"/>
        <sz val="11"/>
        <color theme="1"/>
        <rFont val="Calibri"/>
        <family val="2"/>
        <scheme val="minor"/>
      </rPr>
      <t>-</t>
    </r>
  </si>
  <si>
    <r>
      <t xml:space="preserve">Gemessene Grenzwertüberschreitung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X</t>
    </r>
    <r>
      <rPr>
        <vertAlign val="superscript"/>
        <sz val="11"/>
        <color theme="1"/>
        <rFont val="Calibri"/>
        <family val="2"/>
        <scheme val="minor"/>
      </rPr>
      <t>+</t>
    </r>
  </si>
  <si>
    <t>Einhaltung</t>
  </si>
  <si>
    <t>eines unteren Grenzwertes</t>
  </si>
  <si>
    <t>Für die Menü-Auswahl auf Titelblatt</t>
  </si>
  <si>
    <t>Konformität (je nach Auswahl von B14 auf dem Titelblatt werden hier die nur 2 möglichen Optionen angeboten)</t>
  </si>
  <si>
    <t>ICP-OES</t>
  </si>
  <si>
    <t>Chrom</t>
  </si>
  <si>
    <t>mg/kg</t>
  </si>
  <si>
    <r>
      <t xml:space="preserve">Signifikanzniveau </t>
    </r>
    <r>
      <rPr>
        <sz val="12"/>
        <color theme="1"/>
        <rFont val="Symbol"/>
        <family val="1"/>
        <charset val="2"/>
      </rPr>
      <t xml:space="preserve">a </t>
    </r>
    <r>
      <rPr>
        <sz val="12"/>
        <color theme="1"/>
        <rFont val="Calibri"/>
        <family val="2"/>
        <scheme val="minor"/>
      </rPr>
      <t>(Standard =  0,05):</t>
    </r>
  </si>
  <si>
    <r>
      <t>Fehler 2. Art</t>
    </r>
    <r>
      <rPr>
        <sz val="12"/>
        <color theme="1"/>
        <rFont val="Symbol"/>
        <family val="1"/>
        <charset val="2"/>
      </rPr>
      <t xml:space="preserve"> b</t>
    </r>
    <r>
      <rPr>
        <sz val="12"/>
        <color theme="1"/>
        <rFont val="Calibri"/>
        <family val="2"/>
        <scheme val="minor"/>
      </rPr>
      <t xml:space="preserve"> (Standard = 0,05):</t>
    </r>
  </si>
  <si>
    <r>
      <t>Kritischer Gehaltswert x</t>
    </r>
    <r>
      <rPr>
        <vertAlign val="subscript"/>
        <sz val="11"/>
        <color theme="1"/>
        <rFont val="Calibri"/>
        <family val="2"/>
        <scheme val="minor"/>
      </rPr>
      <t>krit</t>
    </r>
  </si>
  <si>
    <t>Innerhalb der Konformitätszone:</t>
  </si>
  <si>
    <r>
      <t xml:space="preserve">Standardunsicherheit u </t>
    </r>
    <r>
      <rPr>
        <sz val="10"/>
        <color theme="1"/>
        <rFont val="Calibri"/>
        <family val="2"/>
        <scheme val="minor"/>
      </rPr>
      <t>(für Einzelmessung)</t>
    </r>
    <r>
      <rPr>
        <sz val="12"/>
        <color theme="1"/>
        <rFont val="Calibri"/>
        <family val="2"/>
        <scheme val="minor"/>
      </rPr>
      <t>:</t>
    </r>
  </si>
  <si>
    <t>Standardunsicherheit u (für Einzelmessung)</t>
  </si>
  <si>
    <t>WENN(Daten!B14=1;WENN(Daten!B15=1;VERKETTEN("X &lt; ";B13;" ";C6);VERKETTEN("X &lt;= ";B13;" ";C6));WENN(Daten!B14=2;WENN(Daten!B15=1;VERKETTEN("X &gt;= ";B13;" ";C6);VERKETTEN("X &gt; ";B13;" ";C6))))</t>
  </si>
  <si>
    <t>Konfirmitätszone berechnet:</t>
  </si>
  <si>
    <t>innerhalb Konf.zone:</t>
  </si>
  <si>
    <t>WENN(B15-B10&gt;=0;B15-B10;"keine")</t>
  </si>
  <si>
    <t>gemessene GW-Überschr.:</t>
  </si>
  <si>
    <t>gemessene GW-Unterschr.:</t>
  </si>
  <si>
    <t>WENN(B10-B15&gt;=0;B10-B15;"keine")</t>
  </si>
  <si>
    <t>WENN(UND(Daten!B14=1;Daten!B15=1);WENN(ISTZAHL(B17);WENN(B17=0;"Gemessener Wert ist gleich dem Grenzwert";WENN(UND(B17&gt;0;B17&lt;B11);"nicht signifikante Grenzwertüberschreitung";"signifikante Grenzwertüberschreitung"));"Grenzwertunterschreitung");WENN(UND(Daten!B14=1;Daten!B15=2);WENN(ISTZAHL(B18);WENN(B18=0;"Gemessener Wert ist gleich dem Grenzwert";WENN(UND(B18&gt;0;B18&lt;B11);"nicht signifikante Grenzwertunterschreitung";"signifikante Grenzwertunterschreitung"));"Grenzwertüberschreitung");WENN(UND(Daten!B14=2;Daten!B15=1);WENN(ISTZAHL(B17);WENN(B17=0;"Gemessener Wert ist gleich dem Grenzwert";WENN(UND(B17&gt;0;B17&lt;B11);"nicht signifikante Grenzwertüberschreitung";"signifikante Grenzwertüberschreitung"));"Grenzwertunterschreitung");WENN(ISTZAHL(B18);WENN(B18=0;"Gemessener Wert ist gleich dem Grenzwert";WENN(UND(B18&gt;0;B18&lt;B11);"nicht signifikante Grenzwertunterschreitung";"signifikante Grenzwertunterschreitung"));"Grenzwertüberschreitung"))))</t>
  </si>
  <si>
    <t>WENN(UND(Daten!B14=1;Daten!B15=1);WENN(UND(ISTZAHL(B17);B17&gt;=B11);"Die Probe ist nicht konform!";"Die Probe ist konform.");WENN(UND(Daten!B14=1;Daten!B15=2);WENN(ISTZAHL(B18);WENN(UND(B18&gt;=0;B18&lt;B11);"Die Probe ist nicht konform!";"Die Probe ist konform.");"Probe ist nicht konform");WENN(UND(Daten!B14=2;Daten!B15=1);WENN(UND(ISTZAHL(B17);B17&gt;=B11);"Die Probe ist konform!";"Die Probe ist nicht konform");WENN(UND(Daten!B14=2;Daten!B15=2);WENN(UND(ISTZAHL(B18);B18&gt;=0;B18&lt;B11);"Die Probe ist konform.";WENN(UND(ISTZAHL(B17);B17&gt;0);"Probe ist konform";"Die Probe ist nicht konform!"))))))</t>
  </si>
  <si>
    <t>Hinweis: Wenn Blattschutz, dann ohne Passwort. Nur zur Sicherheit vorm kaputtmachen während Testphase</t>
  </si>
  <si>
    <t>Bitte alle Werte in diesem Blatt eintragen, werden automatisch übernommen.</t>
  </si>
  <si>
    <t>Bitte Anzahl Nachkommastellen eingeben:</t>
  </si>
  <si>
    <t>WENN(UND(Daten!B14=1;Daten!B15=1);WENN(ISTZAHL(B17);WENN(B17&gt;=D11;"ΔX⁺ ≥ g";"ΔX⁺ &lt; g");"ΔX⁻ &gt; 0");WENN(UND(Daten!B14=1;Daten!B15=2);WENN(ISTZAHL(B18);WENN(B18&gt;=D11;"ΔX⁻ ≥ g";"ΔX⁻ &lt; g");"ΔX⁺ &gt; 0");WENN(UND(Daten!B14=2;Daten!B15=2);WENN(ISTZAHL(B18);WENN(B18&gt;=D11;"ΔX⁻ ≥ g";"ΔX⁻ &lt; g");"ΔX⁺ &gt; 0");WENN(ISTZAHL(B17);WENN(B17&gt;=D11;"ΔX⁺ ≥ g";"ΔX⁺ &lt; g");"ΔX⁻ &gt; 0"))))</t>
  </si>
  <si>
    <t>¹²³⁴⁵⁶⁷⁸⁹⁰⁻⁺</t>
  </si>
  <si>
    <t>≤≥</t>
  </si>
  <si>
    <t>ΑΒΔ</t>
  </si>
  <si>
    <t>αβδ</t>
  </si>
  <si>
    <t>Anzahl Nachkommastellen</t>
  </si>
  <si>
    <t>Wert</t>
  </si>
  <si>
    <t>Ausgabe</t>
  </si>
  <si>
    <t>Hinweise Gerd Stenemann zur Formatierung:</t>
  </si>
  <si>
    <t>WENN(B16="ja";"Die Probe ist konform.";"Die Probe ist nicht konform!")</t>
  </si>
  <si>
    <t>alt:</t>
  </si>
  <si>
    <t>neu und besser:</t>
  </si>
  <si>
    <t>WENN(UND(Daten!B14=1;Daten!B15=1);WENN(Daten!B20&lt;D13;"ja";"nein");WENN(UND(Daten!B14=1;Daten!B15=2);WENN(Daten!B20&lt;=D13;"ja";"nein");WENN(UND(Daten!B14=2;Daten!B15=1);WENN(Daten!B20&gt;=D13;"ja";"nein");WENN(Daten!B20&gt;D13;"ja";"nein"))))</t>
  </si>
  <si>
    <t>28.10.2016; 11:30 Uhr  M. Winterstein</t>
  </si>
  <si>
    <t>Version 28.10.2016</t>
  </si>
  <si>
    <t>Zu prüfendes Analysenergebnis x:</t>
  </si>
  <si>
    <t>Auftraggeber:</t>
  </si>
  <si>
    <t>Untersuchungseinrichtung:</t>
  </si>
  <si>
    <t>Probenbezeichnung/Projekt:</t>
  </si>
  <si>
    <t>Auftrags-/Probennummer:</t>
  </si>
  <si>
    <t>Datum der Auswertung:</t>
  </si>
  <si>
    <t>Prüfung auf Einhaltung eines Grenzwertes nach DIN SPEC 38402-100</t>
  </si>
  <si>
    <t>NN</t>
  </si>
  <si>
    <t>Prüfung auf Grenzwertverletzung unter Berücksichtigung der Messunsicherheit mittels statistischer Methoden (nach DIN SPEC 38402-100:2017)</t>
  </si>
  <si>
    <r>
      <rPr>
        <sz val="10"/>
        <color theme="1"/>
        <rFont val="Calibri"/>
        <family val="2"/>
      </rPr>
      <t xml:space="preserve">© </t>
    </r>
    <r>
      <rPr>
        <sz val="10"/>
        <color theme="1"/>
        <rFont val="Calibri"/>
        <family val="2"/>
        <scheme val="minor"/>
      </rPr>
      <t>Erstellt von  Prof. Dr. Karl Molt, Universität Duisburg-Essen, und Dr. Michael Winterstein, WESSLING GmbH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</si>
</sst>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"/>
    <numFmt numFmtId="166" formatCode="d/m/yy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" fontId="0" fillId="0" borderId="0" xfId="0" applyNumberFormat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164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 wrapText="1"/>
      <protection locked="0"/>
    </xf>
    <xf numFmtId="2" fontId="0" fillId="0" borderId="0" xfId="0" applyNumberFormat="1" applyAlignment="1" applyProtection="1">
      <alignment vertical="center"/>
    </xf>
    <xf numFmtId="0" fontId="10" fillId="0" borderId="0" xfId="0" applyFont="1" applyAlignment="1">
      <alignment vertical="center"/>
    </xf>
    <xf numFmtId="2" fontId="11" fillId="0" borderId="0" xfId="0" applyNumberFormat="1" applyFont="1" applyAlignment="1" applyProtection="1">
      <alignment horizontal="center" vertical="center"/>
    </xf>
    <xf numFmtId="164" fontId="11" fillId="0" borderId="0" xfId="0" applyNumberFormat="1" applyFont="1" applyAlignment="1" applyProtection="1">
      <alignment horizontal="center" vertical="center"/>
    </xf>
    <xf numFmtId="2" fontId="0" fillId="0" borderId="0" xfId="0" applyNumberFormat="1"/>
    <xf numFmtId="0" fontId="1" fillId="0" borderId="6" xfId="0" applyFont="1" applyFill="1" applyBorder="1" applyAlignment="1" applyProtection="1">
      <alignment horizontal="left" vertical="center"/>
    </xf>
    <xf numFmtId="165" fontId="0" fillId="0" borderId="0" xfId="0" applyNumberFormat="1"/>
    <xf numFmtId="0" fontId="0" fillId="0" borderId="0" xfId="0" applyAlignment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14" fillId="2" borderId="0" xfId="0" applyFont="1" applyFill="1"/>
    <xf numFmtId="0" fontId="11" fillId="2" borderId="0" xfId="0" applyFont="1" applyFill="1"/>
    <xf numFmtId="0" fontId="13" fillId="2" borderId="0" xfId="0" applyFont="1" applyFill="1"/>
    <xf numFmtId="0" fontId="15" fillId="2" borderId="0" xfId="0" applyFont="1" applyFill="1"/>
    <xf numFmtId="0" fontId="11" fillId="2" borderId="0" xfId="0" applyFont="1" applyFill="1" applyBorder="1"/>
    <xf numFmtId="0" fontId="11" fillId="2" borderId="13" xfId="0" applyNumberFormat="1" applyFont="1" applyFill="1" applyBorder="1" applyAlignment="1">
      <alignment horizontal="right"/>
    </xf>
    <xf numFmtId="0" fontId="11" fillId="2" borderId="14" xfId="0" applyFont="1" applyFill="1" applyBorder="1"/>
    <xf numFmtId="0" fontId="11" fillId="2" borderId="13" xfId="0" applyFont="1" applyFill="1" applyBorder="1" applyAlignment="1">
      <alignment horizontal="right"/>
    </xf>
    <xf numFmtId="0" fontId="11" fillId="2" borderId="15" xfId="0" applyFont="1" applyFill="1" applyBorder="1"/>
    <xf numFmtId="0" fontId="11" fillId="2" borderId="16" xfId="0" applyFont="1" applyFill="1" applyBorder="1"/>
    <xf numFmtId="0" fontId="11" fillId="2" borderId="12" xfId="0" applyFont="1" applyFill="1" applyBorder="1"/>
    <xf numFmtId="0" fontId="11" fillId="2" borderId="17" xfId="0" applyFont="1" applyFill="1" applyBorder="1"/>
    <xf numFmtId="0" fontId="11" fillId="2" borderId="18" xfId="0" applyFont="1" applyFill="1" applyBorder="1"/>
    <xf numFmtId="0" fontId="11" fillId="2" borderId="19" xfId="0" applyFont="1" applyFill="1" applyBorder="1"/>
    <xf numFmtId="0" fontId="11" fillId="2" borderId="13" xfId="0" applyFont="1" applyFill="1" applyBorder="1"/>
    <xf numFmtId="0" fontId="9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6" fontId="1" fillId="0" borderId="0" xfId="0" applyNumberFormat="1" applyFont="1" applyAlignment="1" applyProtection="1">
      <alignment horizontal="left" vertical="center"/>
      <protection locked="0"/>
    </xf>
    <xf numFmtId="166" fontId="0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2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Alignment="1" applyProtection="1">
      <alignment horizontal="left" vertical="center"/>
    </xf>
    <xf numFmtId="166" fontId="0" fillId="0" borderId="0" xfId="0" applyNumberFormat="1" applyAlignment="1" applyProtection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" dropStyle="combo" dx="16" fmlaLink="B17" fmlaRange="intern!$A$3:$C$4" sel="1" val="0"/>
</file>

<file path=xl/ctrlProps/ctrlProp2.xml><?xml version="1.0" encoding="utf-8"?>
<formControlPr xmlns="http://schemas.microsoft.com/office/spreadsheetml/2009/9/main" objectType="Drop" dropLines="2" dropStyle="combo" dx="16" fmlaLink="B18" fmlaRange="intern!$A$7:$A$8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28575</xdr:rowOff>
        </xdr:from>
        <xdr:to>
          <xdr:col>7</xdr:col>
          <xdr:colOff>742950</xdr:colOff>
          <xdr:row>16</xdr:row>
          <xdr:rowOff>247650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19050</xdr:rowOff>
        </xdr:from>
        <xdr:to>
          <xdr:col>7</xdr:col>
          <xdr:colOff>771525</xdr:colOff>
          <xdr:row>17</xdr:row>
          <xdr:rowOff>276225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view="pageLayout" topLeftCell="A2" zoomScaleNormal="100" workbookViewId="0">
      <selection activeCell="G14" sqref="G14"/>
    </sheetView>
  </sheetViews>
  <sheetFormatPr baseColWidth="10" defaultRowHeight="15" x14ac:dyDescent="0.25"/>
  <cols>
    <col min="1" max="1" width="41.5703125" customWidth="1"/>
    <col min="2" max="2" width="11.5703125" style="1"/>
    <col min="3" max="3" width="6.7109375" customWidth="1"/>
    <col min="4" max="4" width="5.42578125" hidden="1" customWidth="1"/>
    <col min="5" max="5" width="14.28515625" hidden="1" customWidth="1"/>
    <col min="6" max="6" width="8.28515625" hidden="1" customWidth="1"/>
  </cols>
  <sheetData>
    <row r="1" spans="1:8" s="2" customFormat="1" ht="46.5" customHeight="1" x14ac:dyDescent="0.25">
      <c r="A1" s="66" t="s">
        <v>68</v>
      </c>
      <c r="B1" s="66"/>
      <c r="C1" s="66"/>
      <c r="D1" s="66"/>
      <c r="E1" s="66"/>
      <c r="F1" s="66"/>
      <c r="G1" s="67"/>
      <c r="H1" s="67"/>
    </row>
    <row r="2" spans="1:8" s="2" customFormat="1" x14ac:dyDescent="0.25">
      <c r="A2" s="63" t="s">
        <v>69</v>
      </c>
      <c r="B2" s="6"/>
    </row>
    <row r="3" spans="1:8" s="2" customFormat="1" x14ac:dyDescent="0.25">
      <c r="B3" s="6"/>
    </row>
    <row r="4" spans="1:8" s="2" customFormat="1" ht="24.6" customHeight="1" x14ac:dyDescent="0.25">
      <c r="A4" s="68" t="s">
        <v>17</v>
      </c>
      <c r="B4" s="69"/>
      <c r="C4" s="69"/>
      <c r="D4" s="70"/>
      <c r="E4" s="70"/>
      <c r="F4" s="70"/>
      <c r="G4" s="70"/>
      <c r="H4" s="71"/>
    </row>
    <row r="5" spans="1:8" s="44" customFormat="1" ht="24.6" customHeight="1" x14ac:dyDescent="0.25">
      <c r="A5" s="46"/>
      <c r="B5" s="46"/>
      <c r="C5" s="46"/>
      <c r="D5" s="13"/>
      <c r="E5" s="13"/>
      <c r="F5" s="13"/>
      <c r="G5" s="13"/>
      <c r="H5" s="13"/>
    </row>
    <row r="6" spans="1:8" s="44" customFormat="1" ht="19.899999999999999" customHeight="1" x14ac:dyDescent="0.25">
      <c r="A6" s="7" t="s">
        <v>61</v>
      </c>
      <c r="B6" s="73" t="s">
        <v>67</v>
      </c>
      <c r="C6" s="74"/>
      <c r="D6" s="74"/>
      <c r="E6" s="74"/>
      <c r="F6" s="75"/>
      <c r="G6" s="76"/>
      <c r="H6" s="76"/>
    </row>
    <row r="7" spans="1:8" s="44" customFormat="1" ht="21" customHeight="1" x14ac:dyDescent="0.25">
      <c r="A7" s="7" t="s">
        <v>62</v>
      </c>
      <c r="B7" s="73" t="s">
        <v>67</v>
      </c>
      <c r="C7" s="74"/>
      <c r="D7" s="74"/>
      <c r="E7" s="74"/>
      <c r="F7" s="75"/>
      <c r="G7" s="76"/>
      <c r="H7" s="76"/>
    </row>
    <row r="8" spans="1:8" s="2" customFormat="1" ht="17.45" customHeight="1" x14ac:dyDescent="0.25">
      <c r="A8" s="7" t="s">
        <v>63</v>
      </c>
      <c r="B8" s="73" t="s">
        <v>67</v>
      </c>
      <c r="C8" s="74"/>
      <c r="D8" s="74"/>
      <c r="E8" s="74"/>
      <c r="F8" s="75"/>
      <c r="G8" s="76"/>
      <c r="H8" s="76"/>
    </row>
    <row r="9" spans="1:8" s="2" customFormat="1" ht="17.45" customHeight="1" x14ac:dyDescent="0.25">
      <c r="A9" s="7" t="s">
        <v>64</v>
      </c>
      <c r="B9" s="73" t="s">
        <v>67</v>
      </c>
      <c r="C9" s="74"/>
      <c r="D9" s="74"/>
      <c r="E9" s="74"/>
      <c r="F9" s="75"/>
      <c r="G9" s="76"/>
      <c r="H9" s="76"/>
    </row>
    <row r="10" spans="1:8" s="2" customFormat="1" ht="18.600000000000001" customHeight="1" x14ac:dyDescent="0.25">
      <c r="A10" s="7" t="s">
        <v>65</v>
      </c>
      <c r="B10" s="77" t="s">
        <v>67</v>
      </c>
      <c r="C10" s="78"/>
      <c r="D10" s="78"/>
      <c r="E10" s="78"/>
      <c r="F10" s="75"/>
      <c r="G10" s="76"/>
      <c r="H10" s="76"/>
    </row>
    <row r="11" spans="1:8" s="2" customFormat="1" ht="17.45" customHeight="1" x14ac:dyDescent="0.25"/>
    <row r="12" spans="1:8" s="2" customFormat="1" ht="19.5" customHeight="1" x14ac:dyDescent="0.25">
      <c r="A12" s="7" t="s">
        <v>8</v>
      </c>
      <c r="B12" s="64" t="s">
        <v>24</v>
      </c>
      <c r="C12" s="65"/>
      <c r="D12" s="65"/>
      <c r="E12" s="65"/>
    </row>
    <row r="13" spans="1:8" s="2" customFormat="1" ht="21" customHeight="1" x14ac:dyDescent="0.25">
      <c r="A13" s="7" t="s">
        <v>9</v>
      </c>
      <c r="B13" s="64" t="s">
        <v>25</v>
      </c>
      <c r="C13" s="65"/>
      <c r="D13" s="65"/>
      <c r="E13" s="65"/>
    </row>
    <row r="14" spans="1:8" s="2" customFormat="1" ht="24" customHeight="1" x14ac:dyDescent="0.25">
      <c r="A14" s="7" t="s">
        <v>10</v>
      </c>
      <c r="B14" s="47" t="s">
        <v>26</v>
      </c>
    </row>
    <row r="15" spans="1:8" s="2" customFormat="1" ht="24.75" customHeight="1" x14ac:dyDescent="0.25">
      <c r="A15" s="7" t="s">
        <v>31</v>
      </c>
      <c r="B15" s="47">
        <v>22.5</v>
      </c>
      <c r="C15" s="72" t="str">
        <f>IF(B15="","Eingabe fehlt","")</f>
        <v/>
      </c>
      <c r="D15" s="72"/>
      <c r="E15" s="72"/>
      <c r="F15" s="72"/>
      <c r="G15" s="72"/>
      <c r="H15" s="72"/>
    </row>
    <row r="16" spans="1:8" s="2" customFormat="1" ht="21" customHeight="1" x14ac:dyDescent="0.25">
      <c r="A16" s="7" t="s">
        <v>6</v>
      </c>
      <c r="B16" s="47">
        <v>1</v>
      </c>
      <c r="C16" s="79" t="str">
        <f>IF(B16="","Eingabe fehlt","")</f>
        <v/>
      </c>
      <c r="D16" s="79"/>
      <c r="E16" s="79"/>
      <c r="F16" s="79"/>
      <c r="G16" s="79"/>
      <c r="H16" s="79"/>
    </row>
    <row r="17" spans="1:8" s="2" customFormat="1" ht="21.75" customHeight="1" x14ac:dyDescent="0.25">
      <c r="A17" s="8" t="s">
        <v>11</v>
      </c>
      <c r="B17" s="45">
        <v>1</v>
      </c>
      <c r="C17" s="17"/>
      <c r="D17" s="17"/>
      <c r="E17" s="17"/>
      <c r="F17" s="17"/>
      <c r="G17" s="17"/>
      <c r="H17" s="17"/>
    </row>
    <row r="18" spans="1:8" s="2" customFormat="1" ht="24.75" customHeight="1" x14ac:dyDescent="0.25">
      <c r="A18" s="7" t="s">
        <v>12</v>
      </c>
      <c r="B18" s="45">
        <v>2</v>
      </c>
      <c r="C18" s="17"/>
      <c r="D18" s="17"/>
      <c r="E18" s="17"/>
      <c r="F18" s="17"/>
      <c r="G18" s="17"/>
      <c r="H18" s="17"/>
    </row>
    <row r="19" spans="1:8" s="2" customFormat="1" ht="24.75" customHeight="1" x14ac:dyDescent="0.25">
      <c r="A19" s="7" t="s">
        <v>44</v>
      </c>
      <c r="B19" s="47">
        <v>0</v>
      </c>
      <c r="C19" s="33" t="str">
        <f>IF(B19&gt;4,"nur max. 4 möglich!","")</f>
        <v/>
      </c>
      <c r="D19" s="17"/>
      <c r="E19" s="17"/>
      <c r="F19" s="17"/>
      <c r="G19" s="22"/>
      <c r="H19" s="22"/>
    </row>
    <row r="20" spans="1:8" s="2" customFormat="1" ht="24" customHeight="1" x14ac:dyDescent="0.25">
      <c r="A20" s="7" t="s">
        <v>13</v>
      </c>
      <c r="B20" s="47">
        <v>1000</v>
      </c>
      <c r="C20" s="72" t="str">
        <f>IF(B20="","Eingabe fehlt","")</f>
        <v/>
      </c>
      <c r="D20" s="72"/>
      <c r="E20" s="72"/>
      <c r="F20" s="72"/>
      <c r="G20" s="72"/>
      <c r="H20" s="72"/>
    </row>
    <row r="21" spans="1:8" s="2" customFormat="1" ht="24" customHeight="1" x14ac:dyDescent="0.25">
      <c r="A21" s="7" t="s">
        <v>27</v>
      </c>
      <c r="B21" s="47">
        <v>0.05</v>
      </c>
      <c r="C21" s="72" t="str">
        <f>IF(B21="","Eingabe fehlt","")</f>
        <v/>
      </c>
      <c r="D21" s="72"/>
      <c r="E21" s="72"/>
      <c r="F21" s="72"/>
      <c r="G21" s="72"/>
      <c r="H21" s="72"/>
    </row>
    <row r="22" spans="1:8" s="2" customFormat="1" ht="15.75" x14ac:dyDescent="0.25">
      <c r="A22" s="7" t="s">
        <v>28</v>
      </c>
      <c r="B22" s="47">
        <v>0.05</v>
      </c>
      <c r="C22" s="72" t="str">
        <f>IF(B22="","Eingabe fehlt","")</f>
        <v/>
      </c>
      <c r="D22" s="72"/>
      <c r="E22" s="72"/>
      <c r="F22" s="72"/>
      <c r="G22" s="72"/>
      <c r="H22" s="72"/>
    </row>
    <row r="23" spans="1:8" s="2" customFormat="1" ht="23.25" customHeight="1" x14ac:dyDescent="0.25">
      <c r="A23" s="7" t="s">
        <v>60</v>
      </c>
      <c r="B23" s="47">
        <v>970</v>
      </c>
      <c r="C23" s="72" t="str">
        <f>IF(B23="","Eingabe fehlt","")</f>
        <v/>
      </c>
      <c r="D23" s="72"/>
      <c r="E23" s="72"/>
      <c r="F23" s="72"/>
      <c r="G23" s="72"/>
      <c r="H23" s="72"/>
    </row>
    <row r="24" spans="1:8" s="2" customFormat="1" ht="15.75" x14ac:dyDescent="0.25">
      <c r="A24" s="7"/>
      <c r="B24" s="8"/>
      <c r="D24" s="10"/>
      <c r="E24" s="10"/>
      <c r="F24" s="10"/>
    </row>
    <row r="25" spans="1:8" s="2" customFormat="1" ht="15.75" x14ac:dyDescent="0.25">
      <c r="A25" s="11"/>
      <c r="B25" s="12"/>
      <c r="C25" s="13"/>
      <c r="D25" s="10"/>
      <c r="E25" s="10"/>
      <c r="F25" s="10"/>
    </row>
    <row r="26" spans="1:8" s="2" customFormat="1" ht="15.75" x14ac:dyDescent="0.25">
      <c r="A26" s="14"/>
      <c r="B26" s="15"/>
      <c r="C26" s="13"/>
      <c r="D26" s="10"/>
      <c r="E26" s="10"/>
      <c r="F26" s="10"/>
    </row>
    <row r="27" spans="1:8" s="2" customFormat="1" ht="15.75" x14ac:dyDescent="0.25">
      <c r="A27" s="11"/>
      <c r="B27" s="15"/>
      <c r="C27" s="13"/>
      <c r="D27" s="10"/>
      <c r="E27" s="10"/>
      <c r="F27" s="10"/>
    </row>
    <row r="28" spans="1:8" s="2" customFormat="1" x14ac:dyDescent="0.25">
      <c r="B28" s="3"/>
    </row>
    <row r="29" spans="1:8" s="2" customFormat="1" x14ac:dyDescent="0.25">
      <c r="A29" s="38" t="s">
        <v>43</v>
      </c>
      <c r="B29" s="3"/>
    </row>
    <row r="30" spans="1:8" s="2" customFormat="1" x14ac:dyDescent="0.25">
      <c r="B30" s="3"/>
    </row>
    <row r="31" spans="1:8" s="2" customFormat="1" x14ac:dyDescent="0.25">
      <c r="B31" s="6"/>
    </row>
    <row r="32" spans="1:8" s="2" customFormat="1" x14ac:dyDescent="0.25">
      <c r="B32" s="6"/>
    </row>
    <row r="33" spans="1:2" s="2" customFormat="1" x14ac:dyDescent="0.25">
      <c r="B33" s="6"/>
    </row>
    <row r="34" spans="1:2" s="2" customFormat="1" x14ac:dyDescent="0.25">
      <c r="A34" s="34" t="s">
        <v>59</v>
      </c>
      <c r="B34" s="6"/>
    </row>
  </sheetData>
  <mergeCells count="20">
    <mergeCell ref="C16:H16"/>
    <mergeCell ref="C20:H20"/>
    <mergeCell ref="C21:H21"/>
    <mergeCell ref="C22:H22"/>
    <mergeCell ref="C23:H23"/>
    <mergeCell ref="B13:E13"/>
    <mergeCell ref="A1:H1"/>
    <mergeCell ref="A4:H4"/>
    <mergeCell ref="C15:H15"/>
    <mergeCell ref="B6:E6"/>
    <mergeCell ref="F6:H6"/>
    <mergeCell ref="B7:E7"/>
    <mergeCell ref="F7:H7"/>
    <mergeCell ref="B8:E8"/>
    <mergeCell ref="F8:H8"/>
    <mergeCell ref="B9:E9"/>
    <mergeCell ref="F9:H9"/>
    <mergeCell ref="B10:E10"/>
    <mergeCell ref="F10:H10"/>
    <mergeCell ref="B12:E12"/>
  </mergeCells>
  <pageMargins left="0.7" right="0.7" top="0.78740157499999996" bottom="0.78740157499999996" header="0.3" footer="0.3"/>
  <pageSetup paperSize="9" orientation="portrait" r:id="rId1"/>
  <headerFoot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16</xdr:row>
                    <xdr:rowOff>28575</xdr:rowOff>
                  </from>
                  <to>
                    <xdr:col>7</xdr:col>
                    <xdr:colOff>742950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17</xdr:row>
                    <xdr:rowOff>19050</xdr:rowOff>
                  </from>
                  <to>
                    <xdr:col>7</xdr:col>
                    <xdr:colOff>771525</xdr:colOff>
                    <xdr:row>17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showGridLines="0" showWhiteSpace="0" view="pageLayout" zoomScaleNormal="100" workbookViewId="0">
      <selection activeCell="C3" sqref="C3"/>
    </sheetView>
  </sheetViews>
  <sheetFormatPr baseColWidth="10" defaultRowHeight="15" x14ac:dyDescent="0.25"/>
  <cols>
    <col min="1" max="1" width="37.28515625" customWidth="1"/>
    <col min="3" max="3" width="6.85546875" customWidth="1"/>
    <col min="5" max="5" width="14.5703125" customWidth="1"/>
  </cols>
  <sheetData>
    <row r="1" spans="1:5" s="2" customFormat="1" ht="18.75" x14ac:dyDescent="0.25">
      <c r="A1" s="16" t="s">
        <v>66</v>
      </c>
      <c r="B1" s="17"/>
      <c r="C1" s="17"/>
      <c r="D1" s="17"/>
      <c r="E1" s="17"/>
    </row>
    <row r="2" spans="1:5" s="44" customFormat="1" ht="18.75" x14ac:dyDescent="0.25">
      <c r="A2" s="16"/>
      <c r="B2" s="17"/>
      <c r="C2" s="17"/>
      <c r="D2" s="17"/>
      <c r="E2" s="17"/>
    </row>
    <row r="3" spans="1:5" s="44" customFormat="1" ht="18.75" x14ac:dyDescent="0.25">
      <c r="A3" s="16"/>
      <c r="B3" s="17"/>
      <c r="C3" s="17"/>
      <c r="D3" s="17"/>
      <c r="E3" s="17"/>
    </row>
    <row r="4" spans="1:5" s="44" customFormat="1" x14ac:dyDescent="0.25">
      <c r="A4" s="22" t="s">
        <v>61</v>
      </c>
      <c r="B4" s="83" t="str">
        <f>Daten!$B$6</f>
        <v>NN</v>
      </c>
      <c r="C4" s="83"/>
      <c r="D4" s="83"/>
      <c r="E4" s="83"/>
    </row>
    <row r="5" spans="1:5" s="44" customFormat="1" x14ac:dyDescent="0.25">
      <c r="A5" s="22" t="s">
        <v>62</v>
      </c>
      <c r="B5" s="83" t="str">
        <f>Daten!$B$7</f>
        <v>NN</v>
      </c>
      <c r="C5" s="83"/>
      <c r="D5" s="83"/>
      <c r="E5" s="83"/>
    </row>
    <row r="6" spans="1:5" s="44" customFormat="1" x14ac:dyDescent="0.25">
      <c r="A6" s="22" t="s">
        <v>63</v>
      </c>
      <c r="B6" s="83" t="str">
        <f>Daten!$B$8</f>
        <v>NN</v>
      </c>
      <c r="C6" s="83"/>
      <c r="D6" s="83"/>
      <c r="E6" s="83"/>
    </row>
    <row r="7" spans="1:5" s="44" customFormat="1" x14ac:dyDescent="0.25">
      <c r="A7" s="22" t="s">
        <v>64</v>
      </c>
      <c r="B7" s="83" t="str">
        <f>Daten!$B$9</f>
        <v>NN</v>
      </c>
      <c r="C7" s="83"/>
      <c r="D7" s="83"/>
      <c r="E7" s="83"/>
    </row>
    <row r="8" spans="1:5" s="2" customFormat="1" x14ac:dyDescent="0.25">
      <c r="A8" s="22" t="s">
        <v>65</v>
      </c>
      <c r="B8" s="84" t="str">
        <f>Daten!$B$10</f>
        <v>NN</v>
      </c>
      <c r="C8" s="84"/>
      <c r="D8" s="84"/>
      <c r="E8" s="84"/>
    </row>
    <row r="9" spans="1:5" s="2" customFormat="1" x14ac:dyDescent="0.25">
      <c r="A9" s="17"/>
      <c r="B9" s="17"/>
      <c r="C9" s="17"/>
      <c r="D9" s="17"/>
      <c r="E9" s="17"/>
    </row>
    <row r="10" spans="1:5" s="2" customFormat="1" ht="19.899999999999999" customHeight="1" x14ac:dyDescent="0.25">
      <c r="A10" s="17" t="s">
        <v>0</v>
      </c>
      <c r="B10" s="76" t="str">
        <f>Daten!$B$12</f>
        <v>ICP-OES</v>
      </c>
      <c r="C10" s="76"/>
      <c r="D10" s="76"/>
      <c r="E10" s="76"/>
    </row>
    <row r="11" spans="1:5" s="2" customFormat="1" ht="19.899999999999999" customHeight="1" x14ac:dyDescent="0.25">
      <c r="A11" s="17" t="s">
        <v>1</v>
      </c>
      <c r="B11" s="76" t="str">
        <f>Daten!$B$13</f>
        <v>Chrom</v>
      </c>
      <c r="C11" s="76"/>
      <c r="D11" s="76"/>
      <c r="E11" s="17"/>
    </row>
    <row r="12" spans="1:5" s="2" customFormat="1" ht="21" customHeight="1" x14ac:dyDescent="0.25">
      <c r="A12" s="17" t="s">
        <v>32</v>
      </c>
      <c r="B12" s="3">
        <f>Daten!$B$15</f>
        <v>22.5</v>
      </c>
      <c r="C12" s="3" t="str">
        <f>Daten!$B$14</f>
        <v>mg/kg</v>
      </c>
      <c r="D12" s="17"/>
      <c r="E12" s="17"/>
    </row>
    <row r="13" spans="1:5" s="2" customFormat="1" ht="19.149999999999999" customHeight="1" x14ac:dyDescent="0.25">
      <c r="A13" s="17" t="s">
        <v>2</v>
      </c>
      <c r="B13" s="3">
        <f>Daten!B16</f>
        <v>1</v>
      </c>
      <c r="D13" s="17"/>
      <c r="E13" s="17"/>
    </row>
    <row r="14" spans="1:5" s="2" customFormat="1" ht="19.149999999999999" customHeight="1" x14ac:dyDescent="0.25">
      <c r="A14" s="17" t="s">
        <v>3</v>
      </c>
      <c r="B14" s="2" t="str">
        <f>IF(Daten!B17=1,intern!A3,intern!A4)</f>
        <v>eines oberen Grenzwertes</v>
      </c>
      <c r="D14" s="17"/>
      <c r="E14" s="17"/>
    </row>
    <row r="15" spans="1:5" s="2" customFormat="1" ht="19.149999999999999" customHeight="1" x14ac:dyDescent="0.25">
      <c r="A15" s="17" t="s">
        <v>4</v>
      </c>
      <c r="B15" s="2" t="str">
        <f>IF(Daten!B18=1,intern!A7,IF(Daten!B18=2,intern!A8,IF(Daten!B18=3,intern!#REF!,intern!#REF!)))</f>
        <v>signifikante Unterschreitung des Grenzwertes</v>
      </c>
      <c r="D15" s="17"/>
      <c r="E15" s="17"/>
    </row>
    <row r="16" spans="1:5" s="2" customFormat="1" ht="19.899999999999999" customHeight="1" x14ac:dyDescent="0.25">
      <c r="A16" s="32" t="s">
        <v>5</v>
      </c>
      <c r="B16" s="5" t="str">
        <f>TEXT(Daten!B20,IF(Daten!B19=1,"0,0",IF(Daten!B19=2,"0,00",IF(Daten!B19=3,"0,000",IF(Daten!B19=4,"0,0000",0)))))</f>
        <v>1000</v>
      </c>
      <c r="C16" s="34" t="str">
        <f>C12</f>
        <v>mg/kg</v>
      </c>
      <c r="D16" s="17"/>
      <c r="E16" s="17"/>
    </row>
    <row r="17" spans="1:8" s="2" customFormat="1" ht="30" x14ac:dyDescent="0.25">
      <c r="A17" s="36" t="str">
        <f>IF(Daten!B18=1,CONCATENATE("Kritische Grenzwertüberschreitung    g
 (α = ",Daten!B21,")"),CONCATENATE("Kritische Grenzwertunterschreitung   g 
(α = ",Daten!B21,")"))</f>
        <v>Kritische Grenzwertunterschreitung   g 
(α = 0,05)</v>
      </c>
      <c r="B17" s="3" t="str">
        <f>TEXT(D17,IF(Daten!B19=1,"0,0",IF(Daten!B19=2,"0,00",IF(Daten!B19=3,"0,000",IF(Daten!B19=4,"0,0000",0)))))</f>
        <v>37</v>
      </c>
      <c r="C17" s="22" t="str">
        <f>C12</f>
        <v>mg/kg</v>
      </c>
      <c r="D17" s="39">
        <f>ROUND(_xlfn.NORM.S.INV(1-Daten!B21)*B12/SQRT(B13),Daten!B19)</f>
        <v>37</v>
      </c>
      <c r="E17" s="22"/>
      <c r="H17" s="4"/>
    </row>
    <row r="18" spans="1:8" s="2" customFormat="1" ht="40.15" customHeight="1" x14ac:dyDescent="0.25">
      <c r="A18" s="36" t="str">
        <f>IF(Daten!B18=1,CONCATENATE("Erfassbare Grenzwertüberschreitung    δ
(α = ",Daten!B21,"; β= ",Daten!B22,")"),CONCATENATE("Erfassbare Grenzwertunterschreitung    δ 
(α = ",Daten!B21,"; β= ",Daten!B22,")"))</f>
        <v>Erfassbare Grenzwertunterschreitung    δ 
(α = 0,05; β= 0,05)</v>
      </c>
      <c r="B18" s="3" t="str">
        <f>TEXT(D18,IF(Daten!B19=1,"0,0",IF(Daten!B19=2,"0,00",IF(Daten!B19=3,"0,000",IF(Daten!B19=4,"0,0000",0)))))</f>
        <v>74</v>
      </c>
      <c r="C18" s="22" t="str">
        <f>C12</f>
        <v>mg/kg</v>
      </c>
      <c r="D18" s="39">
        <f>ROUND((_xlfn.NORM.S.INV(1-Daten!B21)+(_xlfn.NORM.S.INV(1-Daten!B22)))*B12/SQRT(B13),Daten!B19)</f>
        <v>74</v>
      </c>
      <c r="E18" s="22"/>
      <c r="H18" s="4"/>
    </row>
    <row r="19" spans="1:8" s="2" customFormat="1" ht="17.45" customHeight="1" x14ac:dyDescent="0.25">
      <c r="A19" s="17" t="s">
        <v>29</v>
      </c>
      <c r="B19" s="3" t="str">
        <f>TEXT(D19,IF(Daten!B19=1,"0,0",IF(Daten!B19=2,"0,00",IF(Daten!B19=3,"0,000",IF(Daten!B19=4,"0,0000",0)))))</f>
        <v>963</v>
      </c>
      <c r="C19" s="22" t="str">
        <f>C12</f>
        <v>mg/kg</v>
      </c>
      <c r="D19" s="40">
        <f>IF(Daten!B17=1,IF(Daten!B18=1,B16+D17,B16-D17),IF(Daten!B18=2,B16-D17,D17+B16))</f>
        <v>963</v>
      </c>
      <c r="E19" s="37"/>
    </row>
    <row r="20" spans="1:8" s="2" customFormat="1" ht="19.149999999999999" customHeight="1" x14ac:dyDescent="0.25">
      <c r="A20" s="17" t="s">
        <v>15</v>
      </c>
      <c r="B20" s="80" t="str">
        <f>IF(Daten!B17=1,IF(Daten!B18=1,CONCATENATE("X &lt; ",B19," ",C12),CONCATENATE("X ≤ ",B19," ",C12)),IF(Daten!B17=2,IF(Daten!B18=1,CONCATENATE("X ≥ ",B19," ",C12),CONCATENATE("X &gt; ",B19," ",C12))))</f>
        <v>X ≤ 963 mg/kg</v>
      </c>
      <c r="C20" s="80"/>
      <c r="D20" s="35"/>
      <c r="E20" s="22"/>
    </row>
    <row r="21" spans="1:8" s="2" customFormat="1" ht="18" customHeight="1" x14ac:dyDescent="0.25">
      <c r="A21" s="32" t="str">
        <f>Daten!A23</f>
        <v>Zu prüfendes Analysenergebnis x:</v>
      </c>
      <c r="B21" s="5" t="str">
        <f>TEXT(Daten!B23,IF(Daten!B19=1,"0,0",IF(Daten!B19=2,"0,00",IF(Daten!B19=3,"0,000",IF(Daten!B19=4,"0,0000",0)))))</f>
        <v>970</v>
      </c>
      <c r="C21" s="33" t="str">
        <f>C12</f>
        <v>mg/kg</v>
      </c>
      <c r="D21" s="22"/>
      <c r="E21" s="22"/>
    </row>
    <row r="22" spans="1:8" s="2" customFormat="1" ht="18" customHeight="1" x14ac:dyDescent="0.25">
      <c r="A22" s="17" t="s">
        <v>30</v>
      </c>
      <c r="B22" s="23" t="str">
        <f>IF(AND(Daten!B17=1,Daten!B18=1),IF(Daten!B23&lt;D19,"ja","nein"),IF(AND(Daten!B17=1,Daten!B18=2),IF(Daten!B23&lt;=D19,"ja","nein"),IF(AND(Daten!B17=2,Daten!B18=1),IF(Daten!B23&gt;=D19,"ja","nein"),IF(Daten!B23&gt;D19,"ja","nein"))))</f>
        <v>nein</v>
      </c>
      <c r="C22" s="22"/>
      <c r="D22" s="22"/>
      <c r="E22" s="22"/>
    </row>
    <row r="23" spans="1:8" s="2" customFormat="1" ht="19.149999999999999" customHeight="1" x14ac:dyDescent="0.25">
      <c r="A23" s="17" t="s">
        <v>19</v>
      </c>
      <c r="B23" s="23" t="str">
        <f>IF(B21-B16&gt;=0,B21-B16,"keine")</f>
        <v>keine</v>
      </c>
      <c r="C23" s="22" t="str">
        <f>C12</f>
        <v>mg/kg</v>
      </c>
      <c r="D23" s="22"/>
      <c r="E23" s="24"/>
      <c r="G23" s="4"/>
    </row>
    <row r="24" spans="1:8" s="2" customFormat="1" ht="17.25" x14ac:dyDescent="0.25">
      <c r="A24" s="17" t="s">
        <v>18</v>
      </c>
      <c r="B24" s="23">
        <f>IF(B16-B21&gt;=0,B16-B21,"keine")</f>
        <v>30</v>
      </c>
      <c r="C24" s="22" t="str">
        <f>C12</f>
        <v>mg/kg</v>
      </c>
      <c r="D24" s="22"/>
      <c r="E24" s="22"/>
    </row>
    <row r="25" spans="1:8" s="2" customFormat="1" x14ac:dyDescent="0.25">
      <c r="A25" s="17"/>
      <c r="B25" s="23"/>
      <c r="C25" s="22"/>
      <c r="D25" s="22"/>
      <c r="E25" s="22"/>
    </row>
    <row r="26" spans="1:8" s="2" customFormat="1" ht="21.6" customHeight="1" x14ac:dyDescent="0.25">
      <c r="A26" s="18" t="s">
        <v>16</v>
      </c>
      <c r="B26" s="42" t="str">
        <f>IF(AND(Daten!B17=1,Daten!B18=1),IF(ISNUMBER(B23),IF(B23&gt;=D17,"ΔX⁺ ≥ g","ΔX⁺ &lt; g"),"ΔX⁻ &gt; 0"),IF(AND(Daten!B17=1,Daten!B18=2),IF(ISNUMBER(B24),IF(B24&gt;=D17,"ΔX⁻ ≥ g","ΔX⁻ &lt; g"),"ΔX⁺ &gt; 0"),IF(AND(Daten!B17=2,Daten!B18=2),IF(ISNUMBER(B24),IF(B24&gt;=D17,"ΔX⁻ ≥ g","ΔX⁻ &lt; g"),"ΔX⁺ &gt; 0"),IF(ISNUMBER(B23),IF(B23&gt;=D17,"ΔX⁺ ≥ g","ΔX⁺ &lt; g"),"ΔX⁻ &gt; 0"))))</f>
        <v>ΔX⁻ &lt; g</v>
      </c>
      <c r="C26" s="25"/>
      <c r="D26" s="25"/>
      <c r="E26" s="26"/>
    </row>
    <row r="27" spans="1:8" s="2" customFormat="1" ht="21.6" customHeight="1" x14ac:dyDescent="0.25">
      <c r="A27" s="19"/>
      <c r="B27" s="27" t="str">
        <f>IF(AND(Daten!B17=1,Daten!B18=1),IF(ISNUMBER(B23),IF(B23=0,"Gemessener Wert ist gleich dem Grenzwert",IF(AND(B23&gt;0,B23&lt;D17),"nicht signifikante Grenzwertüberschreitung","signifikante Grenzwertüberschreitung")),"Grenzwertunterschreitung"),IF(AND(Daten!B17=1,Daten!B18=2),IF(ISNUMBER(B24),IF(B24=0,"Gemessener Wert ist gleich dem Grenzwert",IF(AND(B24&gt;0,B24&lt;D17),"nicht signifikante Grenzwertunterschreitung","signifikante Grenzwertunterschreitung")),"Grenzwertüberschreitung"),IF(AND(Daten!B17=2,Daten!B18=1),IF(ISNUMBER(B23),IF(B23=0,"Gemessener Wert ist gleich dem Grenzwert",IF(AND(B23&gt;0,B23&lt;D17),"nicht signifikante Grenzwertüberschreitung","signifikante Grenzwertüberschreitung")),"Grenzwertunterschreitung"),IF(ISNUMBER(B24),IF(B24=0,"Gemessener Wert ist gleich dem Grenzwert",IF(AND(B24&gt;0,B24&lt;D17),"nicht signifikante Grenzwertunterschreitung","signifikante Grenzwertunterschreitung")),"Grenzwertüberschreitung"))))</f>
        <v>nicht signifikante Grenzwertunterschreitung</v>
      </c>
      <c r="C27" s="28"/>
      <c r="D27" s="28"/>
      <c r="E27" s="29"/>
    </row>
    <row r="28" spans="1:8" s="2" customFormat="1" ht="21" customHeight="1" x14ac:dyDescent="0.25">
      <c r="A28" s="20"/>
      <c r="B28" s="30" t="str">
        <f>IF(B22="ja","Die Probe ist konform.","Die Probe ist nicht konform!")</f>
        <v>Die Probe ist nicht konform!</v>
      </c>
      <c r="C28" s="30"/>
      <c r="D28" s="30"/>
      <c r="E28" s="31"/>
    </row>
    <row r="29" spans="1:8" s="2" customFormat="1" x14ac:dyDescent="0.25">
      <c r="A29" s="17"/>
      <c r="B29" s="22"/>
      <c r="C29" s="22"/>
      <c r="D29" s="22"/>
      <c r="E29" s="22"/>
    </row>
    <row r="30" spans="1:8" s="2" customFormat="1" x14ac:dyDescent="0.25">
      <c r="A30" s="17"/>
      <c r="B30" s="22"/>
      <c r="C30" s="22"/>
      <c r="D30" s="22"/>
      <c r="E30" s="22"/>
    </row>
    <row r="31" spans="1:8" ht="51" customHeight="1" x14ac:dyDescent="0.4">
      <c r="A31" s="81"/>
      <c r="B31" s="82"/>
      <c r="C31" s="82"/>
      <c r="D31" s="82"/>
      <c r="E31" s="82"/>
    </row>
    <row r="32" spans="1:8" x14ac:dyDescent="0.25">
      <c r="A32" s="21"/>
      <c r="E32" s="9"/>
    </row>
    <row r="33" spans="1:2" x14ac:dyDescent="0.25">
      <c r="A33" s="21"/>
    </row>
    <row r="34" spans="1:2" x14ac:dyDescent="0.25">
      <c r="B34" s="43"/>
    </row>
    <row r="35" spans="1:2" x14ac:dyDescent="0.25">
      <c r="B35" s="41"/>
    </row>
    <row r="36" spans="1:2" x14ac:dyDescent="0.25">
      <c r="B36" s="43"/>
    </row>
  </sheetData>
  <sheetProtection sheet="1" objects="1" scenarios="1"/>
  <mergeCells count="9">
    <mergeCell ref="B20:C20"/>
    <mergeCell ref="B10:E10"/>
    <mergeCell ref="B11:D11"/>
    <mergeCell ref="A31:E31"/>
    <mergeCell ref="B4:E4"/>
    <mergeCell ref="B5:E5"/>
    <mergeCell ref="B6:E6"/>
    <mergeCell ref="B7:E7"/>
    <mergeCell ref="B8:E8"/>
  </mergeCells>
  <pageMargins left="0.7" right="0.7" top="0.78740157499999996" bottom="0.78740157499999996" header="0.3" footer="0.3"/>
  <pageSetup paperSize="9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1"/>
  <sheetViews>
    <sheetView zoomScale="25" zoomScaleNormal="25" workbookViewId="0">
      <selection activeCell="D144" sqref="D144"/>
    </sheetView>
  </sheetViews>
  <sheetFormatPr baseColWidth="10" defaultRowHeight="15" x14ac:dyDescent="0.25"/>
  <cols>
    <col min="2" max="2" width="14.140625" customWidth="1"/>
  </cols>
  <sheetData>
    <row r="1" spans="1:4" s="49" customFormat="1" x14ac:dyDescent="0.25">
      <c r="A1" s="48" t="s">
        <v>22</v>
      </c>
    </row>
    <row r="2" spans="1:4" s="49" customFormat="1" x14ac:dyDescent="0.25">
      <c r="A2" s="50" t="s">
        <v>20</v>
      </c>
    </row>
    <row r="3" spans="1:4" s="49" customFormat="1" ht="18.75" x14ac:dyDescent="0.3">
      <c r="A3" s="51" t="s">
        <v>7</v>
      </c>
    </row>
    <row r="4" spans="1:4" s="49" customFormat="1" ht="18.75" x14ac:dyDescent="0.3">
      <c r="A4" s="51" t="s">
        <v>21</v>
      </c>
    </row>
    <row r="5" spans="1:4" s="49" customFormat="1" x14ac:dyDescent="0.25"/>
    <row r="6" spans="1:4" s="49" customFormat="1" x14ac:dyDescent="0.25">
      <c r="A6" s="50" t="s">
        <v>23</v>
      </c>
    </row>
    <row r="7" spans="1:4" s="49" customFormat="1" x14ac:dyDescent="0.25">
      <c r="A7" s="49" t="str">
        <f>IF(Daten!B17=1,"keine signifikante Überschreitung des Grenzwertes","signifikante Überschreitung des Grenzwertes")</f>
        <v>keine signifikante Überschreitung des Grenzwertes</v>
      </c>
    </row>
    <row r="8" spans="1:4" s="49" customFormat="1" x14ac:dyDescent="0.25">
      <c r="A8" s="49" t="str">
        <f>IF(Daten!B17=1,"signifikante Unterschreitung des Grenzwertes","keine signifikante Unterschreitung des Grenzwertes")</f>
        <v>signifikante Unterschreitung des Grenzwertes</v>
      </c>
    </row>
    <row r="9" spans="1:4" s="49" customFormat="1" x14ac:dyDescent="0.25"/>
    <row r="10" spans="1:4" s="49" customFormat="1" x14ac:dyDescent="0.25"/>
    <row r="11" spans="1:4" s="49" customFormat="1" x14ac:dyDescent="0.25">
      <c r="B11" s="49" t="s">
        <v>14</v>
      </c>
      <c r="D11" s="49">
        <f>_xlfn.NORM.S.INV(0.95)</f>
        <v>1.6448536269514715</v>
      </c>
    </row>
    <row r="12" spans="1:4" s="49" customFormat="1" x14ac:dyDescent="0.25"/>
    <row r="13" spans="1:4" s="49" customFormat="1" x14ac:dyDescent="0.25"/>
    <row r="14" spans="1:4" s="49" customFormat="1" x14ac:dyDescent="0.25"/>
    <row r="15" spans="1:4" s="49" customFormat="1" x14ac:dyDescent="0.25">
      <c r="A15" s="50" t="s">
        <v>34</v>
      </c>
      <c r="C15" s="49" t="s">
        <v>33</v>
      </c>
    </row>
    <row r="16" spans="1:4" s="49" customFormat="1" ht="6" customHeight="1" x14ac:dyDescent="0.25"/>
    <row r="17" spans="1:3" s="49" customFormat="1" x14ac:dyDescent="0.25">
      <c r="A17" s="50" t="s">
        <v>35</v>
      </c>
      <c r="C17" s="49" t="s">
        <v>57</v>
      </c>
    </row>
    <row r="18" spans="1:3" s="49" customFormat="1" ht="7.15" customHeight="1" x14ac:dyDescent="0.25"/>
    <row r="19" spans="1:3" s="49" customFormat="1" x14ac:dyDescent="0.25">
      <c r="A19" s="50" t="s">
        <v>37</v>
      </c>
      <c r="C19" s="49" t="s">
        <v>36</v>
      </c>
    </row>
    <row r="20" spans="1:3" s="49" customFormat="1" ht="4.1500000000000004" customHeight="1" x14ac:dyDescent="0.25"/>
    <row r="21" spans="1:3" s="49" customFormat="1" x14ac:dyDescent="0.25">
      <c r="A21" s="50" t="s">
        <v>38</v>
      </c>
      <c r="C21" s="49" t="s">
        <v>39</v>
      </c>
    </row>
    <row r="22" spans="1:3" s="49" customFormat="1" ht="3.6" customHeight="1" x14ac:dyDescent="0.25"/>
    <row r="23" spans="1:3" s="49" customFormat="1" x14ac:dyDescent="0.25">
      <c r="A23" s="50" t="s">
        <v>16</v>
      </c>
      <c r="C23" s="49" t="s">
        <v>45</v>
      </c>
    </row>
    <row r="24" spans="1:3" s="49" customFormat="1" x14ac:dyDescent="0.25"/>
    <row r="25" spans="1:3" s="49" customFormat="1" x14ac:dyDescent="0.25">
      <c r="C25" s="49" t="s">
        <v>40</v>
      </c>
    </row>
    <row r="26" spans="1:3" s="49" customFormat="1" x14ac:dyDescent="0.25"/>
    <row r="27" spans="1:3" s="49" customFormat="1" x14ac:dyDescent="0.25">
      <c r="A27" s="49" t="s">
        <v>55</v>
      </c>
      <c r="C27" s="49" t="s">
        <v>41</v>
      </c>
    </row>
    <row r="28" spans="1:3" s="49" customFormat="1" x14ac:dyDescent="0.25">
      <c r="A28" s="50" t="s">
        <v>56</v>
      </c>
      <c r="C28" s="49" t="s">
        <v>54</v>
      </c>
    </row>
    <row r="29" spans="1:3" s="49" customFormat="1" x14ac:dyDescent="0.25">
      <c r="A29" s="50" t="s">
        <v>42</v>
      </c>
    </row>
    <row r="30" spans="1:3" s="49" customFormat="1" x14ac:dyDescent="0.25"/>
    <row r="31" spans="1:3" s="49" customFormat="1" x14ac:dyDescent="0.25">
      <c r="A31" s="50" t="s">
        <v>53</v>
      </c>
    </row>
    <row r="32" spans="1:3" s="49" customFormat="1" x14ac:dyDescent="0.25">
      <c r="C32" s="49" t="s">
        <v>46</v>
      </c>
    </row>
    <row r="33" spans="1:6" s="49" customFormat="1" x14ac:dyDescent="0.25">
      <c r="C33" s="49" t="s">
        <v>47</v>
      </c>
    </row>
    <row r="34" spans="1:6" s="49" customFormat="1" x14ac:dyDescent="0.25">
      <c r="C34" s="49" t="s">
        <v>48</v>
      </c>
      <c r="D34" s="49" t="s">
        <v>49</v>
      </c>
    </row>
    <row r="35" spans="1:6" s="49" customFormat="1" x14ac:dyDescent="0.25">
      <c r="C35" s="54"/>
    </row>
    <row r="36" spans="1:6" s="49" customFormat="1" x14ac:dyDescent="0.25">
      <c r="C36" s="52" t="s">
        <v>50</v>
      </c>
      <c r="D36" s="60" t="s">
        <v>51</v>
      </c>
      <c r="E36" s="52" t="s">
        <v>52</v>
      </c>
      <c r="F36" s="52"/>
    </row>
    <row r="37" spans="1:6" s="49" customFormat="1" x14ac:dyDescent="0.25">
      <c r="C37" s="59">
        <v>1</v>
      </c>
      <c r="D37" s="58">
        <v>15</v>
      </c>
      <c r="E37" s="55" t="str">
        <f>TEXT(D37,IF(C37=1,"0,0",IF(C37=2,"0,00",IF(C37=3,"0,000",0))))</f>
        <v>15,0</v>
      </c>
      <c r="F37" s="53"/>
    </row>
    <row r="38" spans="1:6" s="49" customFormat="1" x14ac:dyDescent="0.25">
      <c r="C38" s="61"/>
      <c r="D38" s="62"/>
    </row>
    <row r="39" spans="1:6" s="49" customFormat="1" x14ac:dyDescent="0.25">
      <c r="C39" s="56"/>
      <c r="D39" s="57"/>
    </row>
    <row r="40" spans="1:6" s="49" customFormat="1" x14ac:dyDescent="0.25">
      <c r="A40" s="49" t="s">
        <v>58</v>
      </c>
    </row>
    <row r="41" spans="1:6" s="49" customFormat="1" x14ac:dyDescent="0.25"/>
  </sheetData>
  <sheetProtection algorithmName="SHA-512" hashValue="d1D1jL6DlIZo0SMVWAqhz8XouGNHgKzgLD+QPhw/k4XpilzBr+Vzo7fOIFyN6gflObU7xVG1vtOgItnvkYKkvg==" saltValue="77S3bEVw/pAG7NNigaOmq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</vt:lpstr>
      <vt:lpstr>Formblatt1</vt:lpstr>
      <vt:lpstr>intern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Winterstein, Michael</dc:creator>
  <cp:lastModifiedBy>Kniep, Carina (GDCh)</cp:lastModifiedBy>
  <cp:lastPrinted>2016-10-28T09:10:00Z</cp:lastPrinted>
  <dcterms:created xsi:type="dcterms:W3CDTF">2016-10-19T14:04:58Z</dcterms:created>
  <dcterms:modified xsi:type="dcterms:W3CDTF">2025-07-15T13:57:37Z</dcterms:modified>
</cp:coreProperties>
</file>