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RUPPE\FG_intern\FG_2\FG LChG\arbeitsgruppen\fleischwaren\sonstiges\"/>
    </mc:Choice>
  </mc:AlternateContent>
  <bookViews>
    <workbookView xWindow="0" yWindow="0" windowWidth="23040" windowHeight="6855" activeTab="1"/>
  </bookViews>
  <sheets>
    <sheet name="QUID-Berechnung" sheetId="1" r:id="rId1"/>
    <sheet name="Anmerkungen" sheetId="2" r:id="rId2"/>
  </sheets>
  <definedNames>
    <definedName name="_xlnm.Print_Area" localSheetId="0">'QUID-Berechnung'!$A$1:$I$33</definedName>
  </definedNames>
  <calcPr calcId="162913"/>
</workbook>
</file>

<file path=xl/calcChain.xml><?xml version="1.0" encoding="utf-8"?>
<calcChain xmlns="http://schemas.openxmlformats.org/spreadsheetml/2006/main">
  <c r="G15" i="1" l="1"/>
  <c r="G16" i="1" s="1"/>
  <c r="G17" i="1" s="1"/>
  <c r="B15" i="1"/>
  <c r="B16" i="1"/>
  <c r="B17" i="1" s="1"/>
  <c r="C15" i="1"/>
  <c r="C16" i="1" s="1"/>
  <c r="D15" i="1"/>
  <c r="E15" i="1"/>
  <c r="E16" i="1" s="1"/>
  <c r="F15" i="1"/>
  <c r="F16" i="1" s="1"/>
  <c r="H15" i="1"/>
  <c r="H16" i="1" s="1"/>
  <c r="D16" i="1"/>
  <c r="I32" i="1"/>
  <c r="I15" i="1"/>
  <c r="I16" i="1" s="1"/>
  <c r="I30" i="1"/>
  <c r="I33" i="1" s="1"/>
  <c r="I31" i="1"/>
  <c r="I29" i="1"/>
  <c r="I28" i="1"/>
  <c r="B24" i="1" l="1"/>
  <c r="B18" i="1"/>
  <c r="G24" i="1"/>
  <c r="G18" i="1"/>
  <c r="G19" i="1" s="1"/>
  <c r="I17" i="1"/>
  <c r="H17" i="1"/>
  <c r="E17" i="1"/>
  <c r="C17" i="1"/>
  <c r="F17" i="1"/>
  <c r="D17" i="1"/>
  <c r="B19" i="1"/>
  <c r="G20" i="1" l="1"/>
  <c r="B20" i="1"/>
  <c r="F18" i="1"/>
  <c r="F19" i="1" s="1"/>
  <c r="F24" i="1"/>
  <c r="H18" i="1"/>
  <c r="H19" i="1" s="1"/>
  <c r="H24" i="1"/>
  <c r="D18" i="1"/>
  <c r="D19" i="1" s="1"/>
  <c r="D24" i="1"/>
  <c r="C18" i="1"/>
  <c r="C19" i="1" s="1"/>
  <c r="C24" i="1"/>
  <c r="E18" i="1"/>
  <c r="E19" i="1" s="1"/>
  <c r="E24" i="1"/>
  <c r="I18" i="1"/>
  <c r="I19" i="1" s="1"/>
  <c r="I24" i="1"/>
  <c r="I20" i="1" l="1"/>
  <c r="E20" i="1"/>
  <c r="C20" i="1"/>
  <c r="D20" i="1"/>
  <c r="H20" i="1"/>
  <c r="F20" i="1"/>
  <c r="B25" i="1"/>
  <c r="B21" i="1"/>
  <c r="B23" i="1" s="1"/>
  <c r="G25" i="1"/>
  <c r="G21" i="1"/>
  <c r="G23" i="1" s="1"/>
  <c r="F21" i="1" l="1"/>
  <c r="F23" i="1" s="1"/>
  <c r="F25" i="1"/>
  <c r="E25" i="1"/>
  <c r="E21" i="1"/>
  <c r="E23" i="1" s="1"/>
  <c r="I25" i="1"/>
  <c r="I21" i="1"/>
  <c r="I23" i="1" s="1"/>
  <c r="H21" i="1"/>
  <c r="H23" i="1" s="1"/>
  <c r="H25" i="1"/>
  <c r="D21" i="1"/>
  <c r="D23" i="1" s="1"/>
  <c r="D25" i="1"/>
  <c r="C25" i="1"/>
  <c r="C21" i="1"/>
  <c r="C23" i="1" s="1"/>
</calcChain>
</file>

<file path=xl/sharedStrings.xml><?xml version="1.0" encoding="utf-8"?>
<sst xmlns="http://schemas.openxmlformats.org/spreadsheetml/2006/main" count="75" uniqueCount="71">
  <si>
    <t>Produktbezeichnung:</t>
  </si>
  <si>
    <t>Hersteller:</t>
  </si>
  <si>
    <t>Erzeugnisse aus</t>
  </si>
  <si>
    <t>Schweinefleisch</t>
  </si>
  <si>
    <t>Rindfleisch und Mischungen,
 in denen Säugetiere überwiegen</t>
  </si>
  <si>
    <t>Geflügelbrust 
fleisch</t>
  </si>
  <si>
    <t>Geflügelbein 
fleisch</t>
  </si>
  <si>
    <t>Analysengergebnisse:</t>
  </si>
  <si>
    <t>Gesamteiweiß (%)</t>
  </si>
  <si>
    <t>Bindegewebseiweiß (%)</t>
  </si>
  <si>
    <t>Fett (%)</t>
  </si>
  <si>
    <t>Fremdeiweiß (Sojaeiweiß, Casein usw) (%)</t>
  </si>
  <si>
    <t>Anteil Schweinefleisch abs. (%)</t>
  </si>
  <si>
    <t>Berechnete Werte:</t>
  </si>
  <si>
    <t>Fleischeiweiß (%)</t>
  </si>
  <si>
    <t>BEFFE (%)</t>
  </si>
  <si>
    <r>
      <t>Maximal</t>
    </r>
    <r>
      <rPr>
        <sz val="10"/>
        <rFont val="Arial"/>
        <family val="2"/>
      </rPr>
      <t xml:space="preserve"> anzurechnendes Bindegewebe (%) </t>
    </r>
  </si>
  <si>
    <t>anzurechnendes Bindegewebe (%)</t>
  </si>
  <si>
    <t>fettfreies Fleisch (%)</t>
  </si>
  <si>
    <r>
      <t>maximal</t>
    </r>
    <r>
      <rPr>
        <sz val="10"/>
        <rFont val="Arial"/>
        <family val="2"/>
      </rPr>
      <t xml:space="preserve"> anzurechnendes Fett (%)</t>
    </r>
  </si>
  <si>
    <t>anzurechnendes Fett (%)</t>
  </si>
  <si>
    <t>Fleischanteil (%)</t>
  </si>
  <si>
    <t>überschüssiges Bindegewebe (%)</t>
  </si>
  <si>
    <t>überschüssiges Fett (%)</t>
  </si>
  <si>
    <t>Fleischdefinition:</t>
  </si>
  <si>
    <t xml:space="preserve">Fettgehalt </t>
  </si>
  <si>
    <t xml:space="preserve">Bindegewebsgehalt </t>
  </si>
  <si>
    <t>natürlicher Wasser-Eiweiß-Quotient</t>
  </si>
  <si>
    <t>Fett-F</t>
  </si>
  <si>
    <t>3/17</t>
  </si>
  <si>
    <t>BG-F</t>
  </si>
  <si>
    <t>Wasser-F</t>
  </si>
  <si>
    <t>fettfreies Fleisch</t>
  </si>
  <si>
    <t>(BEFFE + anzurechnendes BG)  x  Wasser-F + 1 (Asche – pauschal)</t>
  </si>
  <si>
    <t>anzurechnendes BG</t>
  </si>
  <si>
    <t>BEFFE  x  BG-F, jedoch wenn (BEFFE  x  BG-F) &gt; festgestelltes BG, dann festgestelltes BG</t>
  </si>
  <si>
    <t>anzurechnendes Fett</t>
  </si>
  <si>
    <t>fettfreies Fleisch x Fett-F, jedoch wenn (fettfreies Fleisch x Fett-F) &gt; festgestelltes Fett, dann festgestelltes Fett</t>
  </si>
  <si>
    <t xml:space="preserve">Fleischanteil </t>
  </si>
  <si>
    <t xml:space="preserve">fettfreies Fleisch + anzurechnendes Fett  </t>
  </si>
  <si>
    <t>BEFFE = Bindegewebseiweißfreies Fleischeiweiß  BG = Bindegewebseiweiß</t>
  </si>
  <si>
    <t>Anteil Geflügelbeinfleisch (W/FE=4,0) abs. (%)</t>
  </si>
  <si>
    <t>Anteil Rindfleisch abs. (%)</t>
  </si>
  <si>
    <t>Fremdfett (Pflanzenfett usw) (%)</t>
  </si>
  <si>
    <t xml:space="preserve">Probennummer: </t>
  </si>
  <si>
    <t>Geflügelbeinfleisch</t>
  </si>
  <si>
    <t>Geflügelbrustfleisch</t>
  </si>
  <si>
    <t>gemischte Erzeugnisse aus Geflügelbeinfleisch, Schwein und Rind</t>
  </si>
  <si>
    <t>Anmerkungen zur Verwendung des QUID-Rechners der AG Fleischwaren der Lebensmittelchemischen Gesellschaft der GDCh</t>
  </si>
  <si>
    <t>A. Folgende Berechnungsformeln und Umrechnungsfaktoren liegen dem Excel-Kalkulationsblatt zu Grunde:</t>
  </si>
  <si>
    <t>B. Zur Berücksichtigung von Fremdeiweiß:</t>
  </si>
  <si>
    <t>C. Zur Berücksichtigung von Fremdfett:</t>
  </si>
  <si>
    <t>Folge:</t>
  </si>
  <si>
    <r>
      <t>Literatur:</t>
    </r>
    <r>
      <rPr>
        <sz val="10"/>
        <rFont val="Arial"/>
        <family val="2"/>
      </rPr>
      <t xml:space="preserve"> Arbeitsgruppe Fleischwaren der Lebensmittelchemischen Gesellschaft, Berechnung des Fleischanteil gemäss LMKV, Lebensmittelchemie 58 (2004) S.37</t>
    </r>
  </si>
  <si>
    <t>Der Fremdfettanteil ist vom anzurechnenden Fett und damit vom Fleischanteil abzuziehen.</t>
  </si>
  <si>
    <t>ob überschüssiges Fett oder Bindegewebe ausgewiesen werden muss.</t>
  </si>
  <si>
    <t>und damit vom Fleischanteil abzuziehen.</t>
  </si>
  <si>
    <t>Der Fremdfettanteil hat keinen Einfluss auf den Fleischanteil. Es reduziert sich nur das überschüssige Fett.</t>
  </si>
  <si>
    <t>Die Verwendung des QUID-Rechners erfolgt in eigener Verantwortung. Die angegebenen Formeln basieren auf der Rechtsauffassung</t>
  </si>
  <si>
    <t>der Sachverständigen der AG Fleischwaren der Lebensmittelchemischen Gesellschaft der GDCh.</t>
  </si>
  <si>
    <t xml:space="preserve">    Es gilt jedoch das der Fremdfettanteil größer ist als der Anteil an überschüssigem Fett.</t>
  </si>
  <si>
    <t>1. Der Gesamtfettgehalt ist deutlich niedriger als der auf Grund des fettfreien Fleischs maximal anzurechnende Fettgehalt.</t>
  </si>
  <si>
    <t>D. gemischte Erzeugnisse aus Schwein, Rind und Geflügelbeinfleisch:</t>
  </si>
  <si>
    <t>Durch Eingabe der Anteile von Schwein, Rind und/oder Geflügelbeinfleisch kann auch bei gemischten Erzeugnissen kalkuliert werden,</t>
  </si>
  <si>
    <t>Der Fremdfettanteil ist vermindert um das überschüssige Fett vom anzurechnenden Fett</t>
  </si>
  <si>
    <t>Ein bekannter Anteil an Fremdeiweiß kann nicht mit zur Berechnung des Fleischanteils herangezogen werden und muss daher in Abzug gebracht werden.</t>
  </si>
  <si>
    <t>Fremdeiweiß ist der Sachverhalt jedoch ein wenig komplizierter, was an den folgenden drei Konstellationen erläutert werden soll:</t>
  </si>
  <si>
    <t>Auch ein bekannter Anteil an Fremdfett kann nicht mit zur Berechnung des Fleischanteils herangezogen werden. Gegenüber dem Anteil an</t>
  </si>
  <si>
    <t>2. Der Gesamtfettgehalt liegt gering über dem auf Grund des fettfreien Fleischs maximal anzurechnenden Fettgehalt</t>
  </si>
  <si>
    <t>3. Der Gesamtfettgehalt liegt deutlich über dem auf Grund des fettfreien Fleischs maximal anzurechnenden Fettgehalt.</t>
  </si>
  <si>
    <t>Stand: 24.11.2020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</si>
</sst>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8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Protection="1">
      <protection locked="0"/>
    </xf>
    <xf numFmtId="0" fontId="0" fillId="0" borderId="2" xfId="0" applyBorder="1"/>
    <xf numFmtId="0" fontId="4" fillId="2" borderId="1" xfId="0" applyFont="1" applyFill="1" applyBorder="1" applyProtection="1">
      <protection locked="0"/>
    </xf>
    <xf numFmtId="164" fontId="4" fillId="2" borderId="3" xfId="0" applyNumberFormat="1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 applyProtection="1">
      <alignment horizontal="center" wrapText="1"/>
      <protection locked="0"/>
    </xf>
    <xf numFmtId="164" fontId="4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1" xfId="0" applyFont="1" applyFill="1" applyBorder="1" applyProtection="1"/>
    <xf numFmtId="164" fontId="0" fillId="3" borderId="0" xfId="0" applyNumberFormat="1" applyFill="1" applyAlignment="1" applyProtection="1">
      <alignment horizontal="center"/>
      <protection locked="0"/>
    </xf>
    <xf numFmtId="0" fontId="0" fillId="4" borderId="1" xfId="0" applyFill="1" applyBorder="1" applyProtection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4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/>
    <xf numFmtId="164" fontId="0" fillId="3" borderId="0" xfId="0" applyNumberFormat="1" applyFill="1" applyBorder="1" applyAlignment="1" applyProtection="1">
      <alignment horizontal="center"/>
      <protection locked="0"/>
    </xf>
    <xf numFmtId="164" fontId="4" fillId="3" borderId="0" xfId="0" applyNumberFormat="1" applyFont="1" applyFill="1" applyBorder="1" applyAlignment="1" applyProtection="1">
      <alignment horizontal="left"/>
    </xf>
    <xf numFmtId="164" fontId="0" fillId="0" borderId="0" xfId="0" applyNumberFormat="1" applyAlignment="1" applyProtection="1">
      <alignment horizontal="center"/>
      <protection locked="0"/>
    </xf>
    <xf numFmtId="0" fontId="0" fillId="5" borderId="1" xfId="0" applyFill="1" applyBorder="1" applyProtection="1"/>
    <xf numFmtId="164" fontId="0" fillId="5" borderId="2" xfId="0" applyNumberFormat="1" applyFill="1" applyBorder="1" applyAlignment="1" applyProtection="1">
      <alignment horizontal="center"/>
    </xf>
    <xf numFmtId="164" fontId="0" fillId="5" borderId="1" xfId="0" applyNumberFormat="1" applyFill="1" applyBorder="1" applyAlignment="1" applyProtection="1">
      <alignment horizontal="center"/>
    </xf>
    <xf numFmtId="0" fontId="4" fillId="5" borderId="1" xfId="0" applyFont="1" applyFill="1" applyBorder="1" applyProtection="1"/>
    <xf numFmtId="0" fontId="5" fillId="5" borderId="1" xfId="0" applyFont="1" applyFill="1" applyBorder="1" applyProtection="1"/>
    <xf numFmtId="164" fontId="4" fillId="5" borderId="2" xfId="0" applyNumberFormat="1" applyFont="1" applyFill="1" applyBorder="1" applyAlignment="1" applyProtection="1">
      <alignment horizontal="center"/>
    </xf>
    <xf numFmtId="164" fontId="4" fillId="5" borderId="1" xfId="0" applyNumberFormat="1" applyFont="1" applyFill="1" applyBorder="1" applyAlignment="1" applyProtection="1">
      <alignment horizontal="center"/>
    </xf>
    <xf numFmtId="0" fontId="5" fillId="3" borderId="1" xfId="0" applyFont="1" applyFill="1" applyBorder="1" applyProtection="1"/>
    <xf numFmtId="164" fontId="4" fillId="3" borderId="2" xfId="0" applyNumberFormat="1" applyFont="1" applyFill="1" applyBorder="1" applyAlignment="1" applyProtection="1">
      <alignment horizontal="center"/>
    </xf>
    <xf numFmtId="164" fontId="4" fillId="3" borderId="1" xfId="0" applyNumberFormat="1" applyFont="1" applyFill="1" applyBorder="1" applyAlignment="1" applyProtection="1">
      <alignment horizontal="center"/>
    </xf>
    <xf numFmtId="0" fontId="4" fillId="3" borderId="0" xfId="0" applyFont="1" applyFill="1" applyBorder="1" applyProtection="1"/>
    <xf numFmtId="164" fontId="0" fillId="3" borderId="0" xfId="0" applyNumberFormat="1" applyFill="1" applyBorder="1" applyAlignment="1" applyProtection="1">
      <alignment horizontal="center"/>
    </xf>
    <xf numFmtId="164" fontId="0" fillId="3" borderId="0" xfId="0" applyNumberFormat="1" applyFill="1" applyAlignment="1" applyProtection="1">
      <alignment horizontal="center"/>
    </xf>
    <xf numFmtId="0" fontId="0" fillId="6" borderId="1" xfId="0" applyFill="1" applyBorder="1" applyProtection="1"/>
    <xf numFmtId="165" fontId="0" fillId="6" borderId="1" xfId="0" applyNumberFormat="1" applyFill="1" applyBorder="1" applyAlignment="1" applyProtection="1">
      <alignment horizontal="center"/>
    </xf>
    <xf numFmtId="164" fontId="0" fillId="6" borderId="1" xfId="0" applyNumberForma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12" fontId="0" fillId="6" borderId="1" xfId="0" applyNumberFormat="1" applyFill="1" applyBorder="1" applyAlignment="1" applyProtection="1">
      <alignment horizontal="center"/>
    </xf>
    <xf numFmtId="2" fontId="0" fillId="6" borderId="1" xfId="0" applyNumberFormat="1" applyFill="1" applyBorder="1" applyAlignment="1" applyProtection="1">
      <alignment horizontal="center"/>
    </xf>
    <xf numFmtId="0" fontId="0" fillId="0" borderId="0" xfId="0" applyProtection="1"/>
    <xf numFmtId="164" fontId="0" fillId="0" borderId="0" xfId="0" applyNumberFormat="1" applyAlignment="1" applyProtection="1">
      <alignment horizontal="center"/>
    </xf>
    <xf numFmtId="0" fontId="4" fillId="0" borderId="0" xfId="0" applyFont="1" applyProtection="1"/>
    <xf numFmtId="0" fontId="0" fillId="0" borderId="5" xfId="0" applyBorder="1" applyProtection="1"/>
    <xf numFmtId="164" fontId="0" fillId="0" borderId="5" xfId="0" applyNumberFormat="1" applyBorder="1" applyAlignment="1" applyProtection="1">
      <alignment horizontal="left"/>
    </xf>
    <xf numFmtId="164" fontId="0" fillId="0" borderId="6" xfId="0" applyNumberFormat="1" applyBorder="1" applyAlignment="1" applyProtection="1">
      <alignment horizontal="center"/>
    </xf>
    <xf numFmtId="0" fontId="6" fillId="0" borderId="0" xfId="0" applyFont="1" applyProtection="1"/>
    <xf numFmtId="0" fontId="0" fillId="0" borderId="6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13" fontId="0" fillId="6" borderId="1" xfId="0" applyNumberFormat="1" applyFill="1" applyBorder="1" applyAlignment="1" applyProtection="1">
      <alignment horizontal="center"/>
    </xf>
    <xf numFmtId="0" fontId="4" fillId="0" borderId="0" xfId="0" applyFont="1"/>
    <xf numFmtId="0" fontId="7" fillId="0" borderId="0" xfId="0" applyFont="1"/>
    <xf numFmtId="0" fontId="3" fillId="0" borderId="0" xfId="0" applyFont="1"/>
    <xf numFmtId="0" fontId="5" fillId="0" borderId="0" xfId="0" applyFont="1"/>
    <xf numFmtId="164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164" fontId="3" fillId="0" borderId="5" xfId="0" applyNumberFormat="1" applyFont="1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workbookViewId="0">
      <selection activeCell="L6" sqref="L6"/>
    </sheetView>
  </sheetViews>
  <sheetFormatPr baseColWidth="10" defaultRowHeight="12.75" x14ac:dyDescent="0.2"/>
  <cols>
    <col min="1" max="1" width="41.42578125" customWidth="1"/>
    <col min="2" max="2" width="19.7109375" customWidth="1"/>
    <col min="3" max="3" width="20" hidden="1" customWidth="1"/>
    <col min="4" max="4" width="18.140625" hidden="1" customWidth="1"/>
    <col min="5" max="5" width="19.140625" hidden="1" customWidth="1"/>
    <col min="6" max="6" width="18.140625" customWidth="1"/>
    <col min="7" max="7" width="19.5703125" customWidth="1"/>
    <col min="8" max="8" width="19.140625" customWidth="1"/>
    <col min="9" max="9" width="21.140625" customWidth="1"/>
  </cols>
  <sheetData>
    <row r="1" spans="1:9" ht="18" x14ac:dyDescent="0.25">
      <c r="A1" s="1" t="s">
        <v>44</v>
      </c>
      <c r="D1" s="52" t="s">
        <v>1</v>
      </c>
      <c r="E1" s="53"/>
      <c r="F1" s="42"/>
      <c r="G1" s="42"/>
      <c r="H1" s="42"/>
      <c r="I1" s="2"/>
    </row>
    <row r="2" spans="1:9" ht="15.75" x14ac:dyDescent="0.25">
      <c r="A2" s="50" t="s">
        <v>0</v>
      </c>
      <c r="B2" s="51"/>
      <c r="C2" s="43"/>
      <c r="D2" s="54"/>
      <c r="E2" s="55"/>
      <c r="F2" s="44"/>
      <c r="G2" s="44"/>
      <c r="H2" s="44"/>
      <c r="I2" s="2"/>
    </row>
    <row r="3" spans="1:9" ht="63.75" x14ac:dyDescent="0.2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4</v>
      </c>
      <c r="G3" s="5" t="s">
        <v>45</v>
      </c>
      <c r="H3" s="5" t="s">
        <v>46</v>
      </c>
      <c r="I3" s="6" t="s">
        <v>47</v>
      </c>
    </row>
    <row r="4" spans="1:9" x14ac:dyDescent="0.2">
      <c r="A4" s="7" t="s">
        <v>7</v>
      </c>
      <c r="B4" s="8"/>
      <c r="C4" s="8"/>
      <c r="D4" s="8"/>
      <c r="E4" s="8"/>
      <c r="F4" s="8"/>
      <c r="G4" s="8"/>
      <c r="H4" s="8"/>
      <c r="I4" s="8"/>
    </row>
    <row r="5" spans="1:9" x14ac:dyDescent="0.2">
      <c r="A5" s="9" t="s">
        <v>8</v>
      </c>
      <c r="B5" s="10">
        <v>14</v>
      </c>
      <c r="C5" s="10">
        <v>13.6</v>
      </c>
      <c r="D5" s="10">
        <v>13.6</v>
      </c>
      <c r="E5" s="10">
        <v>13.6</v>
      </c>
      <c r="F5" s="10">
        <v>13.6</v>
      </c>
      <c r="G5" s="10">
        <v>18.3</v>
      </c>
      <c r="H5" s="10">
        <v>13.6</v>
      </c>
      <c r="I5" s="10">
        <v>13.6</v>
      </c>
    </row>
    <row r="6" spans="1:9" x14ac:dyDescent="0.2">
      <c r="A6" s="9" t="s">
        <v>9</v>
      </c>
      <c r="B6" s="10">
        <v>2</v>
      </c>
      <c r="C6" s="10">
        <v>2.97</v>
      </c>
      <c r="D6" s="10">
        <v>2.97</v>
      </c>
      <c r="E6" s="10">
        <v>2.97</v>
      </c>
      <c r="F6" s="10">
        <v>2.97</v>
      </c>
      <c r="G6" s="10">
        <v>0.8</v>
      </c>
      <c r="H6" s="10">
        <v>2</v>
      </c>
      <c r="I6" s="10">
        <v>2</v>
      </c>
    </row>
    <row r="7" spans="1:9" x14ac:dyDescent="0.2">
      <c r="A7" s="9" t="s">
        <v>10</v>
      </c>
      <c r="B7" s="10">
        <v>30</v>
      </c>
      <c r="C7" s="10">
        <v>20.5</v>
      </c>
      <c r="D7" s="10">
        <v>20.5</v>
      </c>
      <c r="E7" s="10">
        <v>20.5</v>
      </c>
      <c r="F7" s="10">
        <v>20.5</v>
      </c>
      <c r="G7" s="10">
        <v>20.5</v>
      </c>
      <c r="H7" s="10">
        <v>20.5</v>
      </c>
      <c r="I7" s="10">
        <v>20.5</v>
      </c>
    </row>
    <row r="8" spans="1:9" x14ac:dyDescent="0.2">
      <c r="A8" s="9" t="s">
        <v>11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x14ac:dyDescent="0.2">
      <c r="A9" s="9" t="s">
        <v>43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8</v>
      </c>
      <c r="H9" s="10">
        <v>0</v>
      </c>
      <c r="I9" s="10">
        <v>0</v>
      </c>
    </row>
    <row r="10" spans="1:9" x14ac:dyDescent="0.2">
      <c r="A10" s="9" t="s">
        <v>41</v>
      </c>
      <c r="B10" s="11"/>
      <c r="C10" s="11"/>
      <c r="D10" s="11"/>
      <c r="E10" s="11"/>
      <c r="F10" s="11"/>
      <c r="G10" s="11"/>
      <c r="H10" s="11"/>
      <c r="I10" s="10">
        <v>20</v>
      </c>
    </row>
    <row r="11" spans="1:9" x14ac:dyDescent="0.2">
      <c r="A11" s="9" t="s">
        <v>42</v>
      </c>
      <c r="B11" s="11"/>
      <c r="C11" s="11"/>
      <c r="D11" s="11"/>
      <c r="E11" s="11"/>
      <c r="F11" s="11"/>
      <c r="G11" s="11"/>
      <c r="H11" s="11"/>
      <c r="I11" s="10">
        <v>30</v>
      </c>
    </row>
    <row r="12" spans="1:9" x14ac:dyDescent="0.2">
      <c r="A12" s="9" t="s">
        <v>12</v>
      </c>
      <c r="B12" s="11"/>
      <c r="C12" s="11"/>
      <c r="D12" s="11"/>
      <c r="E12" s="11"/>
      <c r="F12" s="11"/>
      <c r="G12" s="11"/>
      <c r="H12" s="11"/>
      <c r="I12" s="10">
        <v>30</v>
      </c>
    </row>
    <row r="13" spans="1:9" x14ac:dyDescent="0.2">
      <c r="A13" s="12"/>
      <c r="B13" s="13"/>
      <c r="C13" s="13"/>
      <c r="D13" s="13"/>
      <c r="E13" s="13"/>
      <c r="F13" s="13"/>
      <c r="G13" s="13"/>
      <c r="H13" s="13"/>
      <c r="I13" s="13"/>
    </row>
    <row r="14" spans="1:9" x14ac:dyDescent="0.2">
      <c r="A14" s="14" t="s">
        <v>13</v>
      </c>
      <c r="B14" s="15"/>
      <c r="C14" s="15"/>
      <c r="D14" s="15"/>
      <c r="E14" s="15"/>
      <c r="F14" s="15"/>
      <c r="G14" s="15"/>
      <c r="H14" s="15"/>
      <c r="I14" s="15"/>
    </row>
    <row r="15" spans="1:9" x14ac:dyDescent="0.2">
      <c r="A15" s="16" t="s">
        <v>14</v>
      </c>
      <c r="B15" s="17">
        <f>IF(B5="","",B5-B8)</f>
        <v>14</v>
      </c>
      <c r="C15" s="17">
        <f t="shared" ref="C15:H15" si="0">IF(C5="","",C5-C8)</f>
        <v>13.6</v>
      </c>
      <c r="D15" s="17">
        <f t="shared" si="0"/>
        <v>13.6</v>
      </c>
      <c r="E15" s="17">
        <f t="shared" si="0"/>
        <v>13.6</v>
      </c>
      <c r="F15" s="17">
        <f t="shared" si="0"/>
        <v>13.6</v>
      </c>
      <c r="G15" s="17">
        <f t="shared" si="0"/>
        <v>18.3</v>
      </c>
      <c r="H15" s="17">
        <f t="shared" si="0"/>
        <v>13.6</v>
      </c>
      <c r="I15" s="18">
        <f>IF(I5="","",I5-I8)</f>
        <v>13.6</v>
      </c>
    </row>
    <row r="16" spans="1:9" x14ac:dyDescent="0.2">
      <c r="A16" s="16" t="s">
        <v>15</v>
      </c>
      <c r="B16" s="17">
        <f>IF(B5="","",B15-B6)</f>
        <v>12</v>
      </c>
      <c r="C16" s="17">
        <f t="shared" ref="C16:H16" si="1">IF(C5="","",C15-C6)</f>
        <v>10.629999999999999</v>
      </c>
      <c r="D16" s="17">
        <f t="shared" si="1"/>
        <v>10.629999999999999</v>
      </c>
      <c r="E16" s="17">
        <f t="shared" si="1"/>
        <v>10.629999999999999</v>
      </c>
      <c r="F16" s="17">
        <f t="shared" si="1"/>
        <v>10.629999999999999</v>
      </c>
      <c r="G16" s="17">
        <f t="shared" si="1"/>
        <v>17.5</v>
      </c>
      <c r="H16" s="17">
        <f t="shared" si="1"/>
        <v>11.6</v>
      </c>
      <c r="I16" s="18">
        <f>IF(I5="","",I15-I6)</f>
        <v>11.6</v>
      </c>
    </row>
    <row r="17" spans="1:9" x14ac:dyDescent="0.2">
      <c r="A17" s="19" t="s">
        <v>16</v>
      </c>
      <c r="B17" s="18">
        <f t="shared" ref="B17:H17" si="2">IF(B5="","",B16*B32)</f>
        <v>4</v>
      </c>
      <c r="C17" s="18">
        <f t="shared" si="2"/>
        <v>3.543333333333333</v>
      </c>
      <c r="D17" s="18">
        <f t="shared" si="2"/>
        <v>1.181111111111111</v>
      </c>
      <c r="E17" s="18">
        <f t="shared" si="2"/>
        <v>1.181111111111111</v>
      </c>
      <c r="F17" s="18">
        <f t="shared" si="2"/>
        <v>3.543333333333333</v>
      </c>
      <c r="G17" s="18">
        <f t="shared" si="2"/>
        <v>1.9444444444444444</v>
      </c>
      <c r="H17" s="18">
        <f t="shared" si="2"/>
        <v>1.2888888888888888</v>
      </c>
      <c r="I17" s="18">
        <f>IF(I5="","",I16*I32)</f>
        <v>3.2222222222222223</v>
      </c>
    </row>
    <row r="18" spans="1:9" x14ac:dyDescent="0.2">
      <c r="A18" s="20" t="s">
        <v>17</v>
      </c>
      <c r="B18" s="21">
        <f>IF(B6&lt;B17,B6,B17)</f>
        <v>2</v>
      </c>
      <c r="C18" s="21">
        <f t="shared" ref="C18:H18" si="3">IF(C6&lt;C17,C6,C17)</f>
        <v>2.97</v>
      </c>
      <c r="D18" s="21">
        <f t="shared" si="3"/>
        <v>1.181111111111111</v>
      </c>
      <c r="E18" s="21">
        <f t="shared" si="3"/>
        <v>1.181111111111111</v>
      </c>
      <c r="F18" s="21">
        <f t="shared" si="3"/>
        <v>2.97</v>
      </c>
      <c r="G18" s="21">
        <f t="shared" si="3"/>
        <v>0.8</v>
      </c>
      <c r="H18" s="21">
        <f t="shared" si="3"/>
        <v>1.2888888888888888</v>
      </c>
      <c r="I18" s="22">
        <f>IF(I6&lt;I17,I6,I17)</f>
        <v>2</v>
      </c>
    </row>
    <row r="19" spans="1:9" x14ac:dyDescent="0.2">
      <c r="A19" s="16" t="s">
        <v>18</v>
      </c>
      <c r="B19" s="18">
        <f t="shared" ref="B19:H19" si="4">IF(B5="","",(B16+B18)*B33+1)</f>
        <v>65.399999999999991</v>
      </c>
      <c r="C19" s="18">
        <f t="shared" si="4"/>
        <v>63.559999999999995</v>
      </c>
      <c r="D19" s="18">
        <f t="shared" si="4"/>
        <v>52.968888888888891</v>
      </c>
      <c r="E19" s="18">
        <f t="shared" si="4"/>
        <v>60.05555555555555</v>
      </c>
      <c r="F19" s="18">
        <f t="shared" si="4"/>
        <v>63.559999999999995</v>
      </c>
      <c r="G19" s="18">
        <f t="shared" si="4"/>
        <v>92.5</v>
      </c>
      <c r="H19" s="18">
        <f t="shared" si="4"/>
        <v>57.711111111111116</v>
      </c>
      <c r="I19" s="18">
        <f>IF(I5="","",(I16+I18)*I33+1)</f>
        <v>64.92</v>
      </c>
    </row>
    <row r="20" spans="1:9" x14ac:dyDescent="0.2">
      <c r="A20" s="19" t="s">
        <v>19</v>
      </c>
      <c r="B20" s="18">
        <f t="shared" ref="B20:H20" si="5">IF(B5="","",B19*B31)</f>
        <v>28.121999999999996</v>
      </c>
      <c r="C20" s="18">
        <f t="shared" si="5"/>
        <v>20.974799999999998</v>
      </c>
      <c r="D20" s="18">
        <f t="shared" si="5"/>
        <v>2266803.6</v>
      </c>
      <c r="E20" s="18">
        <f t="shared" si="5"/>
        <v>2570077.4999999995</v>
      </c>
      <c r="F20" s="18">
        <f t="shared" si="5"/>
        <v>21.186666666666664</v>
      </c>
      <c r="G20" s="18">
        <f t="shared" si="5"/>
        <v>16.323529411764707</v>
      </c>
      <c r="H20" s="18">
        <f t="shared" si="5"/>
        <v>10.184313725490197</v>
      </c>
      <c r="I20" s="18">
        <f>IF(I5="","",I19*I31)</f>
        <v>21.412689075630254</v>
      </c>
    </row>
    <row r="21" spans="1:9" x14ac:dyDescent="0.2">
      <c r="A21" s="20" t="s">
        <v>20</v>
      </c>
      <c r="B21" s="21">
        <f>IF(B7-B9&lt;B20,B7-B9,B20)</f>
        <v>28.121999999999996</v>
      </c>
      <c r="C21" s="21">
        <f t="shared" ref="C21:I21" si="6">IF(C7-C9&lt;C20,C7-C9,C20)</f>
        <v>20.5</v>
      </c>
      <c r="D21" s="21">
        <f t="shared" si="6"/>
        <v>20.5</v>
      </c>
      <c r="E21" s="21">
        <f t="shared" si="6"/>
        <v>20.5</v>
      </c>
      <c r="F21" s="21">
        <f t="shared" si="6"/>
        <v>20.5</v>
      </c>
      <c r="G21" s="21">
        <f t="shared" si="6"/>
        <v>12.5</v>
      </c>
      <c r="H21" s="21">
        <f t="shared" si="6"/>
        <v>10.184313725490197</v>
      </c>
      <c r="I21" s="21">
        <f t="shared" si="6"/>
        <v>20.5</v>
      </c>
    </row>
    <row r="22" spans="1:9" x14ac:dyDescent="0.2">
      <c r="A22" s="23"/>
      <c r="B22" s="24"/>
      <c r="C22" s="24"/>
      <c r="D22" s="24"/>
      <c r="E22" s="24"/>
      <c r="F22" s="24"/>
      <c r="G22" s="24"/>
      <c r="H22" s="24"/>
      <c r="I22" s="25"/>
    </row>
    <row r="23" spans="1:9" x14ac:dyDescent="0.2">
      <c r="A23" s="19" t="s">
        <v>21</v>
      </c>
      <c r="B23" s="21">
        <f>IF(B5="","",B19+B21)</f>
        <v>93.521999999999991</v>
      </c>
      <c r="C23" s="21">
        <f t="shared" ref="C23:H23" si="7">IF(C5="","",C19+C21)</f>
        <v>84.06</v>
      </c>
      <c r="D23" s="21">
        <f t="shared" si="7"/>
        <v>73.468888888888898</v>
      </c>
      <c r="E23" s="21">
        <f t="shared" si="7"/>
        <v>80.555555555555543</v>
      </c>
      <c r="F23" s="21">
        <f t="shared" si="7"/>
        <v>84.06</v>
      </c>
      <c r="G23" s="21">
        <f t="shared" si="7"/>
        <v>105</v>
      </c>
      <c r="H23" s="21">
        <f t="shared" si="7"/>
        <v>67.895424836601308</v>
      </c>
      <c r="I23" s="22">
        <f>IF(I5="","",I19+I21)</f>
        <v>85.42</v>
      </c>
    </row>
    <row r="24" spans="1:9" x14ac:dyDescent="0.2">
      <c r="A24" s="19" t="s">
        <v>22</v>
      </c>
      <c r="B24" s="18" t="str">
        <f>IF(B6&lt;B17,"nn",B6-B17)</f>
        <v>nn</v>
      </c>
      <c r="C24" s="18" t="str">
        <f t="shared" ref="C24:H24" si="8">IF(C6&lt;C17,"nn",C6-C17)</f>
        <v>nn</v>
      </c>
      <c r="D24" s="18">
        <f t="shared" si="8"/>
        <v>1.7888888888888892</v>
      </c>
      <c r="E24" s="18">
        <f t="shared" si="8"/>
        <v>1.7888888888888892</v>
      </c>
      <c r="F24" s="18" t="str">
        <f t="shared" si="8"/>
        <v>nn</v>
      </c>
      <c r="G24" s="18" t="str">
        <f t="shared" si="8"/>
        <v>nn</v>
      </c>
      <c r="H24" s="18">
        <f t="shared" si="8"/>
        <v>0.71111111111111125</v>
      </c>
      <c r="I24" s="18" t="str">
        <f>IF(I6&lt;I17,"nn",I6-I17)</f>
        <v>nn</v>
      </c>
    </row>
    <row r="25" spans="1:9" x14ac:dyDescent="0.2">
      <c r="A25" s="19" t="s">
        <v>23</v>
      </c>
      <c r="B25" s="18">
        <f>IF(B7-B9&lt;B20,"nn",B7-B20-B9)</f>
        <v>1.8780000000000037</v>
      </c>
      <c r="C25" s="18" t="str">
        <f t="shared" ref="C25:I25" si="9">IF(C7-C9&lt;C20,"nn",C7-C20-C9)</f>
        <v>nn</v>
      </c>
      <c r="D25" s="18" t="str">
        <f t="shared" si="9"/>
        <v>nn</v>
      </c>
      <c r="E25" s="18" t="str">
        <f t="shared" si="9"/>
        <v>nn</v>
      </c>
      <c r="F25" s="18" t="str">
        <f t="shared" si="9"/>
        <v>nn</v>
      </c>
      <c r="G25" s="18" t="str">
        <f t="shared" si="9"/>
        <v>nn</v>
      </c>
      <c r="H25" s="18">
        <f t="shared" si="9"/>
        <v>10.315686274509803</v>
      </c>
      <c r="I25" s="18" t="str">
        <f t="shared" si="9"/>
        <v>nn</v>
      </c>
    </row>
    <row r="26" spans="1:9" x14ac:dyDescent="0.2">
      <c r="A26" s="26"/>
      <c r="B26" s="27"/>
      <c r="C26" s="27"/>
      <c r="D26" s="27"/>
      <c r="E26" s="27"/>
      <c r="F26" s="27"/>
      <c r="G26" s="27"/>
      <c r="H26" s="27"/>
      <c r="I26" s="27"/>
    </row>
    <row r="27" spans="1:9" x14ac:dyDescent="0.2">
      <c r="A27" s="26" t="s">
        <v>24</v>
      </c>
      <c r="B27" s="28"/>
      <c r="C27" s="28"/>
      <c r="D27" s="28"/>
      <c r="E27" s="28"/>
      <c r="F27" s="28"/>
      <c r="G27" s="28"/>
      <c r="H27" s="28"/>
      <c r="I27" s="28"/>
    </row>
    <row r="28" spans="1:9" x14ac:dyDescent="0.2">
      <c r="A28" s="29" t="s">
        <v>25</v>
      </c>
      <c r="B28" s="30">
        <v>0.3</v>
      </c>
      <c r="C28" s="30">
        <v>0.25</v>
      </c>
      <c r="D28" s="30">
        <v>0.15</v>
      </c>
      <c r="E28" s="30">
        <v>0.15</v>
      </c>
      <c r="F28" s="30">
        <v>0.25</v>
      </c>
      <c r="G28" s="30">
        <v>0.15</v>
      </c>
      <c r="H28" s="30">
        <v>0.15</v>
      </c>
      <c r="I28" s="31">
        <f>I10/(I10+I11+I12)*15+I11/(I10+I11+I12)*25+I12/(I10+I11+I12)*30</f>
        <v>24.375</v>
      </c>
    </row>
    <row r="29" spans="1:9" x14ac:dyDescent="0.2">
      <c r="A29" s="29" t="s">
        <v>26</v>
      </c>
      <c r="B29" s="30">
        <v>0.25</v>
      </c>
      <c r="C29" s="30">
        <v>0.25</v>
      </c>
      <c r="D29" s="30">
        <v>0.1</v>
      </c>
      <c r="E29" s="30">
        <v>0.1</v>
      </c>
      <c r="F29" s="30">
        <v>0.25</v>
      </c>
      <c r="G29" s="30">
        <v>0.1</v>
      </c>
      <c r="H29" s="30">
        <v>0.1</v>
      </c>
      <c r="I29" s="31">
        <f>I10/(I10+I11+I12)*10+I11/(I10+I11+I12)*25+I12/(I10+I11+I12)*25</f>
        <v>21.25</v>
      </c>
    </row>
    <row r="30" spans="1:9" x14ac:dyDescent="0.2">
      <c r="A30" s="29" t="s">
        <v>27</v>
      </c>
      <c r="B30" s="32">
        <v>3.6</v>
      </c>
      <c r="C30" s="31">
        <v>3.6</v>
      </c>
      <c r="D30" s="31">
        <v>3.4</v>
      </c>
      <c r="E30" s="31">
        <v>4</v>
      </c>
      <c r="F30" s="31">
        <v>3.6</v>
      </c>
      <c r="G30" s="31">
        <v>4</v>
      </c>
      <c r="H30" s="31">
        <v>3.4</v>
      </c>
      <c r="I30" s="31">
        <f>I10/(I10+I11+I12)*4+I11/(I10+I11+I12)*3.6+I12/(I10+I11+I12)*3.6</f>
        <v>3.7</v>
      </c>
    </row>
    <row r="31" spans="1:9" x14ac:dyDescent="0.2">
      <c r="A31" s="29" t="s">
        <v>28</v>
      </c>
      <c r="B31" s="33">
        <v>0.43</v>
      </c>
      <c r="C31" s="33">
        <v>0.33</v>
      </c>
      <c r="D31" s="33" t="s">
        <v>29</v>
      </c>
      <c r="E31" s="33" t="s">
        <v>29</v>
      </c>
      <c r="F31" s="33">
        <v>0.33333333333333331</v>
      </c>
      <c r="G31" s="45">
        <v>0.17647058823529413</v>
      </c>
      <c r="H31" s="45">
        <v>0.17647058823529413</v>
      </c>
      <c r="I31" s="34">
        <f>I10/(I10+I11+I12)*3/17+I11/(I10+I11+I12)*1/3+I12/(I10+I11+I12)*3/7</f>
        <v>0.32983193277310929</v>
      </c>
    </row>
    <row r="32" spans="1:9" x14ac:dyDescent="0.2">
      <c r="A32" s="29" t="s">
        <v>30</v>
      </c>
      <c r="B32" s="33">
        <v>0.33333333333333331</v>
      </c>
      <c r="C32" s="33">
        <v>0.33333333333333331</v>
      </c>
      <c r="D32" s="33">
        <v>0.1111111111111111</v>
      </c>
      <c r="E32" s="33">
        <v>0.1111111111111111</v>
      </c>
      <c r="F32" s="33">
        <v>0.33333333333333331</v>
      </c>
      <c r="G32" s="33">
        <v>0.1111111111111111</v>
      </c>
      <c r="H32" s="33">
        <v>0.1111111111111111</v>
      </c>
      <c r="I32" s="34">
        <f>I10/(I10+I11+I12)*1/9+I11/(I10+I11+I12)*1/3+I12/(I10+I11+I12)*1/3</f>
        <v>0.27777777777777779</v>
      </c>
    </row>
    <row r="33" spans="1:9" x14ac:dyDescent="0.2">
      <c r="A33" s="29" t="s">
        <v>31</v>
      </c>
      <c r="B33" s="32">
        <v>4.5999999999999996</v>
      </c>
      <c r="C33" s="31">
        <v>4.5999999999999996</v>
      </c>
      <c r="D33" s="31">
        <v>4.4000000000000004</v>
      </c>
      <c r="E33" s="31">
        <v>5</v>
      </c>
      <c r="F33" s="31">
        <v>4.5999999999999996</v>
      </c>
      <c r="G33" s="31">
        <v>5</v>
      </c>
      <c r="H33" s="31">
        <v>4.4000000000000004</v>
      </c>
      <c r="I33" s="31">
        <f>I30+1</f>
        <v>4.7</v>
      </c>
    </row>
    <row r="34" spans="1:9" x14ac:dyDescent="0.2">
      <c r="A34" s="35"/>
      <c r="B34" s="36"/>
      <c r="C34" s="36"/>
      <c r="D34" s="36"/>
      <c r="E34" s="36"/>
      <c r="F34" s="36"/>
      <c r="G34" s="36"/>
      <c r="H34" s="36"/>
    </row>
  </sheetData>
  <mergeCells count="3">
    <mergeCell ref="A2:B2"/>
    <mergeCell ref="D1:E1"/>
    <mergeCell ref="D2:E2"/>
  </mergeCells>
  <phoneticPr fontId="1" type="noConversion"/>
  <pageMargins left="0.78740157499999996" right="0.78740157499999996" top="0.984251969" bottom="0.984251969" header="0.4921259845" footer="0.4921259845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workbookViewId="0">
      <selection activeCell="A2" sqref="A2"/>
    </sheetView>
  </sheetViews>
  <sheetFormatPr baseColWidth="10" defaultRowHeight="12.75" x14ac:dyDescent="0.2"/>
  <cols>
    <col min="1" max="1" width="21.5703125" customWidth="1"/>
    <col min="9" max="9" width="13.85546875" customWidth="1"/>
  </cols>
  <sheetData>
    <row r="1" spans="1:9" ht="15.75" x14ac:dyDescent="0.25">
      <c r="A1" s="48" t="s">
        <v>48</v>
      </c>
    </row>
    <row r="2" spans="1:9" x14ac:dyDescent="0.2">
      <c r="A2" s="49" t="s">
        <v>70</v>
      </c>
    </row>
    <row r="4" spans="1:9" x14ac:dyDescent="0.2">
      <c r="A4" s="37" t="s">
        <v>49</v>
      </c>
      <c r="B4" s="36"/>
      <c r="C4" s="36"/>
      <c r="D4" s="36"/>
      <c r="E4" s="36"/>
      <c r="F4" s="36"/>
      <c r="G4" s="36"/>
      <c r="H4" s="36"/>
    </row>
    <row r="5" spans="1:9" x14ac:dyDescent="0.2">
      <c r="A5" s="35"/>
      <c r="B5" s="36"/>
      <c r="C5" s="36"/>
      <c r="D5" s="36"/>
      <c r="E5" s="36"/>
      <c r="F5" s="36"/>
      <c r="G5" s="36"/>
      <c r="H5" s="36"/>
    </row>
    <row r="6" spans="1:9" x14ac:dyDescent="0.2">
      <c r="A6" s="38" t="s">
        <v>32</v>
      </c>
      <c r="B6" s="39" t="s">
        <v>33</v>
      </c>
      <c r="C6" s="40"/>
      <c r="D6" s="40"/>
      <c r="E6" s="40"/>
      <c r="F6" s="40"/>
      <c r="G6" s="40"/>
      <c r="H6" s="40"/>
      <c r="I6" s="2"/>
    </row>
    <row r="7" spans="1:9" x14ac:dyDescent="0.2">
      <c r="A7" s="38" t="s">
        <v>34</v>
      </c>
      <c r="B7" s="39" t="s">
        <v>35</v>
      </c>
      <c r="C7" s="40"/>
      <c r="D7" s="40"/>
      <c r="E7" s="40"/>
      <c r="F7" s="40"/>
      <c r="G7" s="40"/>
      <c r="H7" s="40"/>
      <c r="I7" s="2"/>
    </row>
    <row r="8" spans="1:9" x14ac:dyDescent="0.2">
      <c r="A8" s="38" t="s">
        <v>36</v>
      </c>
      <c r="B8" s="39" t="s">
        <v>37</v>
      </c>
      <c r="C8" s="40"/>
      <c r="D8" s="40"/>
      <c r="E8" s="40"/>
      <c r="F8" s="40"/>
      <c r="G8" s="40"/>
      <c r="H8" s="40"/>
      <c r="I8" s="2"/>
    </row>
    <row r="9" spans="1:9" x14ac:dyDescent="0.2">
      <c r="A9" s="38" t="s">
        <v>38</v>
      </c>
      <c r="B9" s="39" t="s">
        <v>39</v>
      </c>
      <c r="C9" s="40"/>
      <c r="D9" s="40"/>
      <c r="E9" s="40"/>
      <c r="F9" s="40"/>
      <c r="G9" s="40"/>
      <c r="H9" s="40"/>
      <c r="I9" s="2"/>
    </row>
    <row r="10" spans="1:9" x14ac:dyDescent="0.2">
      <c r="A10" s="41" t="s">
        <v>40</v>
      </c>
      <c r="B10" s="15"/>
      <c r="C10" s="15"/>
      <c r="D10" s="15"/>
      <c r="E10" s="15"/>
      <c r="F10" s="15"/>
      <c r="G10" s="15"/>
      <c r="H10" s="15"/>
    </row>
    <row r="12" spans="1:9" x14ac:dyDescent="0.2">
      <c r="A12" s="46" t="s">
        <v>53</v>
      </c>
    </row>
    <row r="15" spans="1:9" x14ac:dyDescent="0.2">
      <c r="A15" s="46" t="s">
        <v>50</v>
      </c>
    </row>
    <row r="17" spans="1:2" x14ac:dyDescent="0.2">
      <c r="A17" t="s">
        <v>65</v>
      </c>
    </row>
    <row r="20" spans="1:2" x14ac:dyDescent="0.2">
      <c r="A20" s="46" t="s">
        <v>51</v>
      </c>
    </row>
    <row r="22" spans="1:2" x14ac:dyDescent="0.2">
      <c r="A22" t="s">
        <v>67</v>
      </c>
    </row>
    <row r="23" spans="1:2" x14ac:dyDescent="0.2">
      <c r="A23" t="s">
        <v>66</v>
      </c>
    </row>
    <row r="25" spans="1:2" x14ac:dyDescent="0.2">
      <c r="A25" t="s">
        <v>61</v>
      </c>
    </row>
    <row r="26" spans="1:2" x14ac:dyDescent="0.2">
      <c r="A26" s="47" t="s">
        <v>52</v>
      </c>
      <c r="B26" t="s">
        <v>54</v>
      </c>
    </row>
    <row r="28" spans="1:2" x14ac:dyDescent="0.2">
      <c r="A28" t="s">
        <v>68</v>
      </c>
    </row>
    <row r="29" spans="1:2" x14ac:dyDescent="0.2">
      <c r="A29" t="s">
        <v>60</v>
      </c>
    </row>
    <row r="30" spans="1:2" x14ac:dyDescent="0.2">
      <c r="A30" s="47" t="s">
        <v>52</v>
      </c>
      <c r="B30" t="s">
        <v>64</v>
      </c>
    </row>
    <row r="31" spans="1:2" x14ac:dyDescent="0.2">
      <c r="B31" t="s">
        <v>56</v>
      </c>
    </row>
    <row r="33" spans="1:2" x14ac:dyDescent="0.2">
      <c r="A33" t="s">
        <v>69</v>
      </c>
    </row>
    <row r="34" spans="1:2" x14ac:dyDescent="0.2">
      <c r="A34" s="47" t="s">
        <v>52</v>
      </c>
      <c r="B34" t="s">
        <v>57</v>
      </c>
    </row>
    <row r="37" spans="1:2" x14ac:dyDescent="0.2">
      <c r="A37" s="46" t="s">
        <v>62</v>
      </c>
    </row>
    <row r="39" spans="1:2" x14ac:dyDescent="0.2">
      <c r="A39" t="s">
        <v>63</v>
      </c>
    </row>
    <row r="40" spans="1:2" x14ac:dyDescent="0.2">
      <c r="A40" t="s">
        <v>55</v>
      </c>
    </row>
    <row r="44" spans="1:2" x14ac:dyDescent="0.2">
      <c r="A44" s="46" t="s">
        <v>58</v>
      </c>
    </row>
    <row r="45" spans="1:2" x14ac:dyDescent="0.2">
      <c r="A45" s="46" t="s">
        <v>59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QUID-Berechnung</vt:lpstr>
      <vt:lpstr>Anmerkungen</vt:lpstr>
      <vt:lpstr>'QUID-Berechnung'!Druckbereich</vt:lpstr>
    </vt:vector>
  </TitlesOfParts>
  <Company>lav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charnev</dc:creator>
  <cp:lastModifiedBy>Fries, Maike (GDCh)</cp:lastModifiedBy>
  <cp:lastPrinted>2011-03-22T14:56:54Z</cp:lastPrinted>
  <dcterms:created xsi:type="dcterms:W3CDTF">2008-10-27T10:08:28Z</dcterms:created>
  <dcterms:modified xsi:type="dcterms:W3CDTF">2020-11-25T11:45:12Z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